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ÎNCEPUT AN 2019-2020\PLANURI ÎNVĂȚĂMÂNT LICENȚA\"/>
    </mc:Choice>
  </mc:AlternateContent>
  <bookViews>
    <workbookView xWindow="0" yWindow="0" windowWidth="19200" windowHeight="10995" tabRatio="685"/>
  </bookViews>
  <sheets>
    <sheet name="Anii_III-IV_TCM" sheetId="1" r:id="rId1"/>
  </sheets>
  <definedNames>
    <definedName name="_xlnm.Print_Area" localSheetId="0">'Anii_III-IV_TCM'!$A$1:$AS$144</definedName>
  </definedNames>
  <calcPr calcId="152511" concurrentCalc="0"/>
</workbook>
</file>

<file path=xl/calcChain.xml><?xml version="1.0" encoding="utf-8"?>
<calcChain xmlns="http://schemas.openxmlformats.org/spreadsheetml/2006/main">
  <c r="AN87" i="1" l="1"/>
  <c r="AN84" i="1"/>
  <c r="AN81" i="1"/>
  <c r="AN78" i="1"/>
  <c r="AN75" i="1"/>
  <c r="AN72" i="1"/>
  <c r="M120" i="1"/>
  <c r="AI114" i="1"/>
  <c r="M117" i="1"/>
  <c r="M114" i="1"/>
  <c r="B117" i="1"/>
  <c r="B114" i="1"/>
  <c r="AI87" i="1"/>
  <c r="AI75" i="1"/>
  <c r="AI84" i="1"/>
  <c r="AI81" i="1"/>
  <c r="AI78" i="1"/>
  <c r="X93" i="1"/>
  <c r="X96" i="1"/>
  <c r="A108" i="1"/>
  <c r="A61" i="1"/>
  <c r="A10" i="1"/>
  <c r="AI30" i="1"/>
  <c r="AI27" i="1"/>
  <c r="AI24" i="1"/>
  <c r="AI21" i="1"/>
  <c r="AI18" i="1"/>
  <c r="AI15" i="1"/>
  <c r="X33" i="1"/>
  <c r="X30" i="1"/>
  <c r="X27" i="1"/>
  <c r="X24" i="1"/>
  <c r="X21" i="1"/>
  <c r="X18" i="1"/>
  <c r="M36" i="1"/>
  <c r="M33" i="1"/>
  <c r="M30" i="1"/>
  <c r="M27" i="1"/>
  <c r="M24" i="1"/>
  <c r="M21" i="1"/>
  <c r="M18" i="1"/>
  <c r="M15" i="1"/>
  <c r="B36" i="1"/>
  <c r="B33" i="1"/>
  <c r="B30" i="1"/>
  <c r="B27" i="1"/>
  <c r="B24" i="1"/>
  <c r="B21" i="1"/>
  <c r="B18" i="1"/>
  <c r="B15" i="1"/>
  <c r="X15" i="1"/>
  <c r="AR72" i="1"/>
  <c r="AI72" i="1"/>
  <c r="AQ72" i="1"/>
  <c r="AO72" i="1"/>
  <c r="AM72" i="1"/>
  <c r="AL72" i="1"/>
  <c r="AR69" i="1"/>
  <c r="AI69" i="1"/>
  <c r="AQ69" i="1"/>
  <c r="AP69" i="1"/>
  <c r="AO69" i="1"/>
  <c r="AN69" i="1"/>
  <c r="AM69" i="1"/>
  <c r="AL69" i="1"/>
  <c r="L117" i="1"/>
  <c r="AM66" i="1"/>
  <c r="AN66" i="1"/>
  <c r="AO66" i="1"/>
  <c r="AP66" i="1"/>
  <c r="AQ66" i="1"/>
  <c r="AR66" i="1"/>
  <c r="AI66" i="1"/>
  <c r="AL66" i="1"/>
  <c r="AB99" i="1"/>
  <c r="AC99" i="1"/>
  <c r="AD99" i="1"/>
  <c r="AE99" i="1"/>
  <c r="AF99" i="1"/>
  <c r="AG99" i="1"/>
  <c r="X99" i="1"/>
  <c r="AA99" i="1"/>
  <c r="AB90" i="1"/>
  <c r="AC90" i="1"/>
  <c r="AD90" i="1"/>
  <c r="AE90" i="1"/>
  <c r="AF90" i="1"/>
  <c r="AG90" i="1"/>
  <c r="X90" i="1"/>
  <c r="AA90" i="1"/>
  <c r="AB87" i="1"/>
  <c r="AC87" i="1"/>
  <c r="AD87" i="1"/>
  <c r="AE87" i="1"/>
  <c r="AF87" i="1"/>
  <c r="AG87" i="1"/>
  <c r="X87" i="1"/>
  <c r="AA87" i="1"/>
  <c r="AB84" i="1"/>
  <c r="AC84" i="1"/>
  <c r="AD84" i="1"/>
  <c r="AE84" i="1"/>
  <c r="AF84" i="1"/>
  <c r="AG84" i="1"/>
  <c r="X84" i="1"/>
  <c r="AA84" i="1"/>
  <c r="AB81" i="1"/>
  <c r="AC81" i="1"/>
  <c r="AD81" i="1"/>
  <c r="AE81" i="1"/>
  <c r="AF81" i="1"/>
  <c r="AG81" i="1"/>
  <c r="X81" i="1"/>
  <c r="AA81" i="1"/>
  <c r="AB78" i="1"/>
  <c r="AC78" i="1"/>
  <c r="AD78" i="1"/>
  <c r="AE78" i="1"/>
  <c r="AF78" i="1"/>
  <c r="AG78" i="1"/>
  <c r="X78" i="1"/>
  <c r="AA78" i="1"/>
  <c r="AB75" i="1"/>
  <c r="AC75" i="1"/>
  <c r="AD75" i="1"/>
  <c r="AE75" i="1"/>
  <c r="AF75" i="1"/>
  <c r="AG75" i="1"/>
  <c r="X75" i="1"/>
  <c r="AA75" i="1"/>
  <c r="AB72" i="1"/>
  <c r="AC72" i="1"/>
  <c r="AD72" i="1"/>
  <c r="AE72" i="1"/>
  <c r="AF72" i="1"/>
  <c r="AG72" i="1"/>
  <c r="X72" i="1"/>
  <c r="AA72" i="1"/>
  <c r="AB69" i="1"/>
  <c r="AC69" i="1"/>
  <c r="AD69" i="1"/>
  <c r="AE69" i="1"/>
  <c r="AF69" i="1"/>
  <c r="AG69" i="1"/>
  <c r="X69" i="1"/>
  <c r="AA69" i="1"/>
  <c r="AB66" i="1"/>
  <c r="AC66" i="1"/>
  <c r="AD66" i="1"/>
  <c r="AE66" i="1"/>
  <c r="AF66" i="1"/>
  <c r="AG66" i="1"/>
  <c r="X66" i="1"/>
  <c r="AA66" i="1"/>
  <c r="Q87" i="1"/>
  <c r="R87" i="1"/>
  <c r="S87" i="1"/>
  <c r="T87" i="1"/>
  <c r="U87" i="1"/>
  <c r="V87" i="1"/>
  <c r="M87" i="1"/>
  <c r="P87" i="1"/>
  <c r="Q84" i="1"/>
  <c r="R84" i="1"/>
  <c r="S84" i="1"/>
  <c r="T84" i="1"/>
  <c r="U84" i="1"/>
  <c r="V84" i="1"/>
  <c r="M84" i="1"/>
  <c r="P84" i="1"/>
  <c r="Q81" i="1"/>
  <c r="R81" i="1"/>
  <c r="S81" i="1"/>
  <c r="T81" i="1"/>
  <c r="U81" i="1"/>
  <c r="V81" i="1"/>
  <c r="M81" i="1"/>
  <c r="P81" i="1"/>
  <c r="Q78" i="1"/>
  <c r="R78" i="1"/>
  <c r="S78" i="1"/>
  <c r="T78" i="1"/>
  <c r="U78" i="1"/>
  <c r="V78" i="1"/>
  <c r="M78" i="1"/>
  <c r="P78" i="1"/>
  <c r="Q75" i="1"/>
  <c r="R75" i="1"/>
  <c r="S75" i="1"/>
  <c r="T75" i="1"/>
  <c r="U75" i="1"/>
  <c r="V75" i="1"/>
  <c r="M75" i="1"/>
  <c r="P75" i="1"/>
  <c r="Q72" i="1"/>
  <c r="R72" i="1"/>
  <c r="S72" i="1"/>
  <c r="T72" i="1"/>
  <c r="U72" i="1"/>
  <c r="V72" i="1"/>
  <c r="M72" i="1"/>
  <c r="P72" i="1"/>
  <c r="Q69" i="1"/>
  <c r="R69" i="1"/>
  <c r="S69" i="1"/>
  <c r="T69" i="1"/>
  <c r="U69" i="1"/>
  <c r="V69" i="1"/>
  <c r="M69" i="1"/>
  <c r="P69" i="1"/>
  <c r="Q66" i="1"/>
  <c r="R66" i="1"/>
  <c r="S66" i="1"/>
  <c r="T66" i="1"/>
  <c r="U66" i="1"/>
  <c r="V66" i="1"/>
  <c r="M66" i="1"/>
  <c r="P66" i="1"/>
  <c r="F75" i="1"/>
  <c r="G75" i="1"/>
  <c r="H75" i="1"/>
  <c r="I75" i="1"/>
  <c r="J75" i="1"/>
  <c r="K75" i="1"/>
  <c r="B75" i="1"/>
  <c r="E75" i="1"/>
  <c r="F72" i="1"/>
  <c r="G72" i="1"/>
  <c r="H72" i="1"/>
  <c r="I72" i="1"/>
  <c r="J72" i="1"/>
  <c r="K72" i="1"/>
  <c r="B72" i="1"/>
  <c r="E72" i="1"/>
  <c r="F69" i="1"/>
  <c r="G69" i="1"/>
  <c r="H69" i="1"/>
  <c r="I69" i="1"/>
  <c r="J69" i="1"/>
  <c r="K69" i="1"/>
  <c r="B69" i="1"/>
  <c r="E69" i="1"/>
  <c r="F66" i="1"/>
  <c r="G66" i="1"/>
  <c r="H66" i="1"/>
  <c r="I66" i="1"/>
  <c r="J66" i="1"/>
  <c r="K66" i="1"/>
  <c r="B66" i="1"/>
  <c r="E66" i="1"/>
  <c r="AS33" i="1"/>
  <c r="AH36" i="1"/>
  <c r="AS36" i="1"/>
  <c r="L39" i="1"/>
  <c r="W39" i="1"/>
  <c r="AH39" i="1"/>
  <c r="AS39" i="1"/>
  <c r="E40" i="1"/>
  <c r="P40" i="1"/>
  <c r="AA40" i="1"/>
  <c r="AL40" i="1"/>
  <c r="E41" i="1"/>
  <c r="P41" i="1"/>
  <c r="AA41" i="1"/>
  <c r="AL41" i="1"/>
  <c r="G43" i="1"/>
  <c r="H43" i="1"/>
  <c r="I43" i="1"/>
  <c r="J43" i="1"/>
  <c r="R43" i="1"/>
  <c r="S43" i="1"/>
  <c r="T43" i="1"/>
  <c r="U43" i="1"/>
  <c r="AC43" i="1"/>
  <c r="AD43" i="1"/>
  <c r="AE43" i="1"/>
  <c r="AF43" i="1"/>
  <c r="AN43" i="1"/>
  <c r="AO43" i="1"/>
  <c r="AP43" i="1"/>
  <c r="AQ43" i="1"/>
  <c r="L114" i="1"/>
  <c r="W114" i="1"/>
  <c r="AH114" i="1"/>
  <c r="W117" i="1"/>
  <c r="AH117" i="1"/>
  <c r="AS117" i="1"/>
  <c r="L120" i="1"/>
  <c r="W120" i="1"/>
  <c r="AH120" i="1"/>
  <c r="AS120" i="1"/>
  <c r="E121" i="1"/>
  <c r="P121" i="1"/>
  <c r="AA121" i="1"/>
  <c r="AL121" i="1"/>
  <c r="E122" i="1"/>
  <c r="P122" i="1"/>
  <c r="AA122" i="1"/>
  <c r="AL122" i="1"/>
  <c r="G124" i="1"/>
  <c r="H124" i="1"/>
  <c r="I124" i="1"/>
  <c r="J124" i="1"/>
  <c r="R124" i="1"/>
  <c r="S124" i="1"/>
  <c r="T124" i="1"/>
  <c r="U124" i="1"/>
  <c r="AC124" i="1"/>
  <c r="AD124" i="1"/>
  <c r="AE124" i="1"/>
  <c r="AF124" i="1"/>
  <c r="AN124" i="1"/>
  <c r="AO124" i="1"/>
  <c r="AP124" i="1"/>
  <c r="AQ124" i="1"/>
  <c r="E42" i="1"/>
  <c r="P123" i="1"/>
  <c r="V121" i="1"/>
  <c r="AL123" i="1"/>
  <c r="P42" i="1"/>
  <c r="AL42" i="1"/>
  <c r="AA42" i="1"/>
  <c r="E123" i="1"/>
  <c r="L36" i="1"/>
  <c r="AA123" i="1"/>
  <c r="K121" i="1"/>
  <c r="AR121" i="1"/>
  <c r="AG121" i="1"/>
  <c r="AH27" i="1"/>
  <c r="AH15" i="1"/>
  <c r="AH66" i="1"/>
  <c r="AH24" i="1"/>
  <c r="AH33" i="1"/>
  <c r="AH30" i="1"/>
  <c r="AH21" i="1"/>
  <c r="AH78" i="1"/>
  <c r="AH18" i="1"/>
  <c r="W27" i="1"/>
  <c r="W75" i="1"/>
  <c r="W18" i="1"/>
  <c r="W36" i="1"/>
  <c r="W24" i="1"/>
  <c r="W66" i="1"/>
  <c r="W30" i="1"/>
  <c r="W81" i="1"/>
  <c r="W33" i="1"/>
  <c r="W84" i="1"/>
  <c r="W21" i="1"/>
  <c r="W15" i="1"/>
  <c r="AS30" i="1"/>
  <c r="AS18" i="1"/>
  <c r="AS27" i="1"/>
  <c r="AS15" i="1"/>
  <c r="AS24" i="1"/>
  <c r="AS21" i="1"/>
  <c r="L24" i="1"/>
  <c r="L66" i="1"/>
  <c r="L33" i="1"/>
  <c r="L75" i="1"/>
  <c r="L21" i="1"/>
  <c r="L27" i="1"/>
  <c r="L30" i="1"/>
  <c r="L18" i="1"/>
  <c r="L15" i="1"/>
  <c r="AH99" i="1"/>
  <c r="AH84" i="1"/>
  <c r="AH90" i="1"/>
  <c r="AH69" i="1"/>
  <c r="W87" i="1"/>
  <c r="W69" i="1"/>
  <c r="AS66" i="1"/>
  <c r="AH87" i="1"/>
  <c r="AH75" i="1"/>
  <c r="AH72" i="1"/>
  <c r="V40" i="1"/>
  <c r="L72" i="1"/>
  <c r="K40" i="1"/>
  <c r="AS72" i="1"/>
  <c r="AS69" i="1"/>
  <c r="L69" i="1"/>
  <c r="AR40" i="1"/>
  <c r="AG40" i="1"/>
  <c r="AH81" i="1"/>
  <c r="W78" i="1"/>
  <c r="W72" i="1"/>
</calcChain>
</file>

<file path=xl/sharedStrings.xml><?xml version="1.0" encoding="utf-8"?>
<sst xmlns="http://schemas.openxmlformats.org/spreadsheetml/2006/main" count="337" uniqueCount="179">
  <si>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</si>
  <si>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</si>
  <si>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</si>
  <si>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</si>
  <si>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</si>
  <si>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</si>
  <si>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</si>
  <si>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</si>
  <si>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</si>
  <si>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</si>
  <si>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</si>
  <si>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</si>
  <si>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</si>
  <si>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</si>
  <si>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</si>
  <si>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Legenda</t>
  </si>
  <si>
    <t>Analiza matematica</t>
  </si>
  <si>
    <t xml:space="preserve">evaluări: </t>
  </si>
  <si>
    <t>VPI:</t>
  </si>
  <si>
    <t>Nume disciplina</t>
  </si>
  <si>
    <t>Cod</t>
  </si>
  <si>
    <t>ANUL III</t>
  </si>
  <si>
    <t>ANUL IV</t>
  </si>
  <si>
    <t>DISCIPLINE OPTIONALE</t>
  </si>
  <si>
    <t>DISCIPLINE FACULTATIVE</t>
  </si>
  <si>
    <t>RECTOR,</t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</si>
  <si>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  <charset val="2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</si>
  <si>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2"/>
        <color indexed="62"/>
        <rFont val="Arial"/>
        <family val="2"/>
      </rPr>
      <t>DC</t>
    </r>
    <r>
      <rPr>
        <sz val="12"/>
        <color indexed="62"/>
        <rFont val="Arial"/>
        <family val="2"/>
      </rPr>
      <t xml:space="preserve"> - disciplina complementara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</si>
  <si>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disciplina in domeniu</t>
    </r>
  </si>
  <si>
    <r>
      <rPr>
        <b/>
        <sz val="12"/>
        <color indexed="62"/>
        <rFont val="Arial"/>
        <family val="2"/>
      </rPr>
      <t>DF</t>
    </r>
    <r>
      <rPr>
        <sz val="12"/>
        <color indexed="62"/>
        <rFont val="Arial"/>
        <family val="2"/>
      </rPr>
      <t xml:space="preserve"> - disciplina fundamentala</t>
    </r>
  </si>
  <si>
    <r>
      <rPr>
        <b/>
        <sz val="12"/>
        <color indexed="62"/>
        <rFont val="Arial"/>
        <family val="2"/>
      </rPr>
      <t>DS</t>
    </r>
    <r>
      <rPr>
        <sz val="12"/>
        <color indexed="62"/>
        <rFont val="Arial"/>
        <family val="2"/>
      </rPr>
      <t xml:space="preserve"> - disciplina de specialitate</t>
    </r>
  </si>
  <si>
    <r>
      <t>Nota</t>
    </r>
    <r>
      <rPr>
        <sz val="12"/>
        <color indexed="18"/>
        <rFont val="Arial"/>
        <family val="2"/>
      </rPr>
      <t xml:space="preserve">: Din fiecare dintre grupurile de </t>
    </r>
    <r>
      <rPr>
        <b/>
        <sz val="12"/>
        <color indexed="18"/>
        <rFont val="Arial"/>
        <family val="2"/>
      </rPr>
      <t xml:space="preserve">Discipline opţionale </t>
    </r>
    <r>
      <rPr>
        <sz val="12"/>
        <color indexed="18"/>
        <rFont val="Arial"/>
        <family val="2"/>
      </rPr>
      <t>se activează un număr de discipline  în funcţie de opţiunile studenţilor, de numărul studenţilor şi de acoperirea financiară.</t>
    </r>
  </si>
  <si>
    <t>SEMESTRUL 5</t>
  </si>
  <si>
    <t>SEMESTRUL 6</t>
  </si>
  <si>
    <t>SEMESTRUL 7</t>
  </si>
  <si>
    <t>SEMESTRUL 8</t>
  </si>
  <si>
    <t>Prof.univ.dr.ing.Viorel-Aurel ŞERBAN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</si>
  <si>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</si>
  <si>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</si>
  <si>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</si>
  <si>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</si>
  <si>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</si>
  <si>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</si>
  <si>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</si>
  <si>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  <charset val="2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</si>
  <si>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</si>
  <si>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</si>
  <si>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</t>
    </r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</si>
  <si>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proiect autonom cu examinare ca si in cazul   disciplinelor cu examen</t>
    </r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</si>
  <si>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</si>
  <si>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</si>
  <si>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 xml:space="preserve">=colocviu </t>
    </r>
  </si>
  <si>
    <t>DECAN,</t>
  </si>
  <si>
    <t>CodRSI.</t>
  </si>
  <si>
    <t>Cod DFI.</t>
  </si>
  <si>
    <t>CodDL.</t>
  </si>
  <si>
    <t>CodS</t>
  </si>
  <si>
    <t>total/ sem.</t>
  </si>
  <si>
    <t>total/ săpt.</t>
  </si>
  <si>
    <t>DC</t>
  </si>
  <si>
    <t>D</t>
  </si>
  <si>
    <t>5E, 1D</t>
  </si>
  <si>
    <t>C</t>
  </si>
  <si>
    <r>
      <t xml:space="preserve">Domeniul de licenta </t>
    </r>
    <r>
      <rPr>
        <b/>
        <sz val="14"/>
        <color indexed="18"/>
        <rFont val="Arial"/>
        <family val="2"/>
      </rPr>
      <t>(DL): INGINERIE INDUSTRIALA</t>
    </r>
  </si>
  <si>
    <t>Management</t>
  </si>
  <si>
    <t>Organe de maşini I</t>
  </si>
  <si>
    <t>Acţionări şi comenzi pneumatice  şi hidraulice</t>
  </si>
  <si>
    <t>Tratamente termice</t>
  </si>
  <si>
    <t>Bazele proceselor de fabricatie</t>
  </si>
  <si>
    <t>Marketing</t>
  </si>
  <si>
    <t>Organe de maşini II</t>
  </si>
  <si>
    <t>Proiectarea asistată de calculator</t>
  </si>
  <si>
    <t>Comunicare</t>
  </si>
  <si>
    <t>4E,3D,1C</t>
  </si>
  <si>
    <t>Tehnici de informare şi comunicare educaţională</t>
  </si>
  <si>
    <t>Practică pedagogică 42 ore/sem.</t>
  </si>
  <si>
    <t>Practică pedagogică 42 ore /sem.</t>
  </si>
  <si>
    <t>Evaluare finală . Portofoliu  didactic.</t>
  </si>
  <si>
    <t>DD</t>
  </si>
  <si>
    <t>DS</t>
  </si>
  <si>
    <r>
      <t xml:space="preserve">Ramura de stiinta </t>
    </r>
    <r>
      <rPr>
        <b/>
        <sz val="14"/>
        <color indexed="18"/>
        <rFont val="Arial"/>
        <family val="2"/>
      </rPr>
      <t>(RSI): Ing.Mec., Mecatronica,Ing.Ind. si Management</t>
    </r>
  </si>
  <si>
    <t>L</t>
  </si>
  <si>
    <t>4E,3D</t>
  </si>
  <si>
    <t>1E,1C</t>
  </si>
  <si>
    <t>Voluntariat</t>
  </si>
  <si>
    <t>Prof.dr.ing.Inocenţiu MANIU</t>
  </si>
  <si>
    <t>ciclul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</si>
  <si>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</si>
  <si>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</si>
  <si>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</si>
  <si>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</si>
  <si>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</si>
  <si>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</si>
  <si>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</si>
  <si>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</si>
  <si>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</si>
  <si>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</si>
  <si>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</si>
  <si>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</si>
  <si>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Practică 100 ore/sem.</t>
  </si>
  <si>
    <r>
      <t xml:space="preserve">Domeniul fundamental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STIINTE INGINERESTI</t>
    </r>
  </si>
  <si>
    <t>01</t>
  </si>
  <si>
    <t>02</t>
  </si>
  <si>
    <t>03</t>
  </si>
  <si>
    <t>04</t>
  </si>
  <si>
    <t>05</t>
  </si>
  <si>
    <t>06</t>
  </si>
  <si>
    <t>07</t>
  </si>
  <si>
    <t>c1c2c3</t>
  </si>
  <si>
    <t>08</t>
  </si>
  <si>
    <t>09</t>
  </si>
  <si>
    <t>Disciplina optionala independenta 1</t>
  </si>
  <si>
    <t>Disciplina optionala independenta 2</t>
  </si>
  <si>
    <t>Disciplina optionala independenta 3</t>
  </si>
  <si>
    <t>Disciplina optionala independenta 4</t>
  </si>
  <si>
    <t>Disciplina optionala independenta 5</t>
  </si>
  <si>
    <t>Disciplina optionala independenta 6</t>
  </si>
  <si>
    <t>Disciplina optionala independenta 3.1
Selecţia materialelor (*)</t>
  </si>
  <si>
    <t>Disciplina optionala independenta 3.2
Controlul materialelor</t>
  </si>
  <si>
    <t>Disciplina optionala independenta 4.1
Maşini unelte  (*)</t>
  </si>
  <si>
    <t>Disciplina optionala independenta 4.2
Sisteme de prelucrare</t>
  </si>
  <si>
    <t>Disciplina optionala independenta 6.1
Acoperiri termice şi recondiţonări (*)</t>
  </si>
  <si>
    <t>Disciplina optionala independenta 6.2
Protecţii anticorozive</t>
  </si>
  <si>
    <t>Disciplina optionala independenta 7</t>
  </si>
  <si>
    <t>Disciplina optionala independenta 8</t>
  </si>
  <si>
    <t>Disciplina optionala independenta 9</t>
  </si>
  <si>
    <t>Disciplina optionala independenta 10</t>
  </si>
  <si>
    <t>Disciplina optionala independenta 7.1
Tehnologia fabricarii produselor (*)</t>
  </si>
  <si>
    <t>Disciplina optionala independenta 7.2
Tehnologia constructiei de masini</t>
  </si>
  <si>
    <t>Disciplina optionala independenta 8.1
Servomecanisme, traductori si senzori  (*)</t>
  </si>
  <si>
    <t>Disciplina optionala independenta 8.2
Actionarea utilajelor de prelucrare</t>
  </si>
  <si>
    <t>Disciplina optionala independenta 9.1
Inovare si comunicare profesionala (*)</t>
  </si>
  <si>
    <t>Disciplina optionala independenta 9.2
Creativitate tehnica si analiza valorii</t>
  </si>
  <si>
    <r>
      <t xml:space="preserve">Disciplina optionala impachetata 3 </t>
    </r>
    <r>
      <rPr>
        <b/>
        <sz val="14"/>
        <color indexed="18"/>
        <rFont val="Arial"/>
        <family val="2"/>
      </rPr>
      <t>(P3)</t>
    </r>
    <r>
      <rPr>
        <sz val="14"/>
        <color indexed="18"/>
        <rFont val="Arial"/>
        <family val="2"/>
      </rPr>
      <t xml:space="preserve">
Tehnologii pe masini cu comenzi numerice (*)</t>
    </r>
  </si>
  <si>
    <r>
      <t xml:space="preserve">Disciplina optionala impachetata 4 </t>
    </r>
    <r>
      <rPr>
        <b/>
        <sz val="14"/>
        <color indexed="18"/>
        <rFont val="Arial"/>
        <family val="2"/>
      </rPr>
      <t>(P3)</t>
    </r>
    <r>
      <rPr>
        <sz val="14"/>
        <color indexed="18"/>
        <rFont val="Arial"/>
        <family val="2"/>
      </rPr>
      <t xml:space="preserve">
Tehnologii si echipamente de fabricatie (*)</t>
    </r>
  </si>
  <si>
    <r>
      <t xml:space="preserve">Disciplina optionala impachetata 5 </t>
    </r>
    <r>
      <rPr>
        <b/>
        <sz val="14"/>
        <color indexed="18"/>
        <rFont val="Arial"/>
        <family val="2"/>
      </rPr>
      <t>(P3)</t>
    </r>
    <r>
      <rPr>
        <sz val="14"/>
        <color indexed="18"/>
        <rFont val="Arial"/>
        <family val="2"/>
      </rPr>
      <t xml:space="preserve">
Proceduri de masurare 3D (*)</t>
    </r>
  </si>
  <si>
    <r>
      <t xml:space="preserve">Disciplina optionala impachetata 6 </t>
    </r>
    <r>
      <rPr>
        <b/>
        <sz val="14"/>
        <color indexed="18"/>
        <rFont val="Arial"/>
        <family val="2"/>
      </rPr>
      <t>(P3)</t>
    </r>
    <r>
      <rPr>
        <sz val="14"/>
        <color indexed="18"/>
        <rFont val="Arial"/>
        <family val="2"/>
      </rPr>
      <t xml:space="preserve">
Tehnologii de procesare a materialelor polimerice (*)</t>
    </r>
  </si>
  <si>
    <r>
      <t xml:space="preserve">Disciplina optionala impachetata 3 </t>
    </r>
    <r>
      <rPr>
        <b/>
        <sz val="14"/>
        <color indexed="18"/>
        <rFont val="Arial"/>
        <family val="2"/>
      </rPr>
      <t>(P4)</t>
    </r>
    <r>
      <rPr>
        <sz val="14"/>
        <color indexed="18"/>
        <rFont val="Arial"/>
        <family val="2"/>
      </rPr>
      <t xml:space="preserve">
Sisteme flexibile de fabricatie</t>
    </r>
  </si>
  <si>
    <r>
      <t xml:space="preserve">Disciplina optionala impachetata 4 </t>
    </r>
    <r>
      <rPr>
        <b/>
        <sz val="14"/>
        <color indexed="18"/>
        <rFont val="Arial"/>
        <family val="2"/>
      </rPr>
      <t>(P4)</t>
    </r>
    <r>
      <rPr>
        <sz val="14"/>
        <color indexed="18"/>
        <rFont val="Arial"/>
        <family val="2"/>
      </rPr>
      <t xml:space="preserve">
Procese si echipamente de fabricatie</t>
    </r>
  </si>
  <si>
    <r>
      <t>Disciplina optionala impachetata 5</t>
    </r>
    <r>
      <rPr>
        <b/>
        <sz val="14"/>
        <color indexed="18"/>
        <rFont val="Arial"/>
        <family val="2"/>
      </rPr>
      <t xml:space="preserve"> (P4)</t>
    </r>
    <r>
      <rPr>
        <sz val="14"/>
        <color indexed="18"/>
        <rFont val="Arial"/>
        <family val="2"/>
      </rPr>
      <t xml:space="preserve">
Inspectie dimensionala asistata de calculator</t>
    </r>
  </si>
  <si>
    <r>
      <t xml:space="preserve">Disciplina optionala impachetata 6 </t>
    </r>
    <r>
      <rPr>
        <b/>
        <sz val="14"/>
        <color indexed="18"/>
        <rFont val="Arial"/>
        <family val="2"/>
      </rPr>
      <t>(P4)</t>
    </r>
    <r>
      <rPr>
        <sz val="14"/>
        <color indexed="18"/>
        <rFont val="Arial"/>
        <family val="2"/>
      </rPr>
      <t xml:space="preserve">
Tehnologia produselor injectate</t>
    </r>
  </si>
  <si>
    <r>
      <t xml:space="preserve">Disciplina optionala impachetata 1 </t>
    </r>
    <r>
      <rPr>
        <b/>
        <sz val="14"/>
        <color indexed="18"/>
        <rFont val="Arial"/>
        <family val="2"/>
      </rPr>
      <t>(P1)</t>
    </r>
    <r>
      <rPr>
        <sz val="14"/>
        <color indexed="18"/>
        <rFont val="Arial"/>
        <family val="2"/>
      </rPr>
      <t xml:space="preserve">
Dispozitive tehnologice si Mentenanta (*)</t>
    </r>
  </si>
  <si>
    <r>
      <t xml:space="preserve">Disciplina optionala impachetata 2 </t>
    </r>
    <r>
      <rPr>
        <b/>
        <sz val="14"/>
        <color indexed="18"/>
        <rFont val="Arial"/>
        <family val="2"/>
      </rPr>
      <t>(P1)</t>
    </r>
    <r>
      <rPr>
        <sz val="14"/>
        <color indexed="18"/>
        <rFont val="Arial"/>
        <family val="2"/>
      </rPr>
      <t xml:space="preserve">
Constructia si exploatarea sculelor aschietoare (*)</t>
    </r>
  </si>
  <si>
    <r>
      <t xml:space="preserve">Disciplina optionala impachetata 1 </t>
    </r>
    <r>
      <rPr>
        <b/>
        <sz val="14"/>
        <color indexed="18"/>
        <rFont val="Arial"/>
        <family val="2"/>
      </rPr>
      <t>(P2)</t>
    </r>
    <r>
      <rPr>
        <sz val="14"/>
        <color indexed="18"/>
        <rFont val="Arial"/>
        <family val="2"/>
      </rPr>
      <t xml:space="preserve">
Disponibilitatea operationala a sist tehn si Dispozitive tehnologice</t>
    </r>
  </si>
  <si>
    <r>
      <t xml:space="preserve">Disciplina optionala impachetata 2 </t>
    </r>
    <r>
      <rPr>
        <b/>
        <sz val="14"/>
        <color indexed="18"/>
        <rFont val="Arial"/>
        <family val="2"/>
      </rPr>
      <t>(P2)</t>
    </r>
    <r>
      <rPr>
        <sz val="14"/>
        <color indexed="18"/>
        <rFont val="Arial"/>
        <family val="2"/>
      </rPr>
      <t xml:space="preserve">
Scule aschietoare</t>
    </r>
  </si>
  <si>
    <r>
      <t>Disciplina optionala impachetata 1</t>
    </r>
    <r>
      <rPr>
        <vertAlign val="superscript"/>
        <sz val="14"/>
        <color rgb="FF000080"/>
        <rFont val="Arial"/>
        <family val="2"/>
      </rPr>
      <t>1)</t>
    </r>
  </si>
  <si>
    <r>
      <t>Disciplina optionala impachetata 2</t>
    </r>
    <r>
      <rPr>
        <vertAlign val="superscript"/>
        <sz val="14"/>
        <color indexed="18"/>
        <rFont val="Arial"/>
        <family val="2"/>
      </rPr>
      <t>1)</t>
    </r>
  </si>
  <si>
    <r>
      <t>Disciplina optionala impachetata 3</t>
    </r>
    <r>
      <rPr>
        <vertAlign val="superscript"/>
        <sz val="14"/>
        <color indexed="18"/>
        <rFont val="Arial"/>
        <family val="2"/>
      </rPr>
      <t>2)</t>
    </r>
  </si>
  <si>
    <r>
      <t>Disciplina optionala impachetata 4</t>
    </r>
    <r>
      <rPr>
        <vertAlign val="superscript"/>
        <sz val="14"/>
        <color indexed="18"/>
        <rFont val="Arial"/>
        <family val="2"/>
      </rPr>
      <t>2)</t>
    </r>
  </si>
  <si>
    <r>
      <t>Disciplina optionala impachetata 5</t>
    </r>
    <r>
      <rPr>
        <vertAlign val="superscript"/>
        <sz val="14"/>
        <color indexed="18"/>
        <rFont val="Arial"/>
        <family val="2"/>
      </rPr>
      <t>2)</t>
    </r>
  </si>
  <si>
    <r>
      <t>Disciplina optionala impachetata 6</t>
    </r>
    <r>
      <rPr>
        <vertAlign val="superscript"/>
        <sz val="14"/>
        <color indexed="18"/>
        <rFont val="Arial"/>
        <family val="2"/>
      </rPr>
      <t>2)</t>
    </r>
  </si>
  <si>
    <r>
      <t>Elaborare proiect de diplomă</t>
    </r>
    <r>
      <rPr>
        <vertAlign val="superscript"/>
        <sz val="14"/>
        <color indexed="18"/>
        <rFont val="Arial"/>
        <family val="2"/>
      </rPr>
      <t>3)</t>
    </r>
  </si>
  <si>
    <r>
      <t>Examen de diplomă</t>
    </r>
    <r>
      <rPr>
        <vertAlign val="superscript"/>
        <sz val="14"/>
        <color indexed="18"/>
        <rFont val="Arial"/>
        <family val="2"/>
      </rPr>
      <t>4)</t>
    </r>
  </si>
  <si>
    <t>f</t>
  </si>
  <si>
    <t>1) Disciplinele împachetate 1 si 2 se aleg integral din pachetul P1 sau P2 din tabelul DISCIPLINE OPTIONALE.
2) Disciplinele împachetate 3, 4, 5 si 6 se aleg integral din pachetul P3 sau P4 din tabelul DISCIPLINE OPTIONALE.
3) Durata: 7 săptămâni x 26 ore din care stagiu de practică 2 săptămâni x 26 ore.
4) Constă din: a. verificarea cunoştinţelor fundamentale şi de specialitate; b. susţinerea lucrării de licenţă/diplomă.</t>
  </si>
  <si>
    <t>PLAN DE ÎNVĂŢĂMÂNT</t>
  </si>
  <si>
    <t>a2a2</t>
  </si>
  <si>
    <t>c1c2c3-spec</t>
  </si>
  <si>
    <t>Disciplina optionala independenta 2.1
Tehnologii de deformare plastică (*)</t>
  </si>
  <si>
    <t>Disciplina optionala independenta 5.1
Ingineria calităţii (*)</t>
  </si>
  <si>
    <t>Disciplina optionala independenta 5.2
Managementul calităţii</t>
  </si>
  <si>
    <t>Disciplina optionala independenta 2.2
Sisteme de prelucrare prin deformări plastice</t>
  </si>
  <si>
    <t xml:space="preserve">Disciplina optionala independenta 10.1
Deformarea şi ruperea materialelor </t>
  </si>
  <si>
    <t>Disciplina optionala independenta 10.2
Procedee de sudare industriala (*)</t>
  </si>
  <si>
    <t>Disciplina optionala independenta 1.1
Logistica fabricatiei</t>
  </si>
  <si>
    <t>Disciplina optionala independenta 1.2
Prototipare si fabricatie rapida (*)</t>
  </si>
  <si>
    <t>COMPETENTE PROFESIONALE</t>
  </si>
  <si>
    <t xml:space="preserve">Efectuarea de calcule, demonstraţii şi aplicaţii, pentru rezolvarea de sarcini specifice ingineriei industriale pe baza cunoştinţelor din stiintele fundamentale </t>
  </si>
  <si>
    <t xml:space="preserve">Asocierea cunoştinţelor, principiilor şi metodelor din ştiinţele tehnice ale domeniului cu reprezentări grafice pentru rezolvarea de sarcini specifice </t>
  </si>
  <si>
    <t xml:space="preserve">Utilizarea de aplicaţii software şi a tehnologiilor digitale pentru rezolvarea de sarcini specifice ingineriei industriale, în general, şi pentru proiectarea asistata a produselor în particular </t>
  </si>
  <si>
    <t xml:space="preserve">Elaborarea proceselor tehnologice de fabricare </t>
  </si>
  <si>
    <t>Proiectarea si exploatarea echipamentelor de fabricare</t>
  </si>
  <si>
    <t>Planificarea, conducerea si asigurarea calităţii proceselor de fabricare</t>
  </si>
  <si>
    <t>COMPETENTE TRANSVERSALE</t>
  </si>
  <si>
    <t>Aplicarea valorilor şi eticii profesiei de inginer, si executarea responsabila a sarcinilor profesionale în condiţii de autonomie restrânsă şi asistenţă calificată. Promovarea raţionamentului logic, convergent şi divergent, a aplicabilităţii practice, a evaluării si autoevaluării in luarea deciziilor</t>
  </si>
  <si>
    <t xml:space="preserve">Realizarea activităţilor şi exercitarea rolurilor specifice muncii în echipă pe diferite paliere ierarhice; Promovarea spiritului de iniţiativă, dialogului, cooperării, atitudinii pozitive şi respectului faţă de ceilalţi, diversităţii şi multiculturalităţii si îmbunătăţirea continua a propriei activităţi. </t>
  </si>
  <si>
    <t xml:space="preserve">Autoevaluarea obiectivă a nevoii de formare profesională continuă în scopul inserţiei pe piaţa muncii şi al adaptării la dinamica cerinţelor acesteia si pentru dezvoltarea personală şi profesională. Utilizarea eficientă a abilităţilor lingvistice si a cunoştinţelor de tehnologia informaţiei şi a comunicării.  </t>
  </si>
  <si>
    <r>
      <t xml:space="preserve">Specializarea </t>
    </r>
    <r>
      <rPr>
        <b/>
        <sz val="14"/>
        <color indexed="18"/>
        <rFont val="Arial"/>
        <family val="2"/>
      </rPr>
      <t>(S):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TEHNOLOGIA CONSTRUCTIILOR DE MASINI - INVATAMANT CU FRECVENTA REDUSA</t>
    </r>
  </si>
  <si>
    <t>(*) - discipline optionale activate in anul universitar 2019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</si>
</sst>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9" x14ac:knownFonts="1">
    <font>
      <sz val="10"/>
      <name val="Arial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  <charset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  <charset val="2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sz val="12"/>
      <color rgb="FF333399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b/>
      <sz val="12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000080"/>
      <name val="Arial"/>
      <family val="2"/>
    </font>
    <font>
      <sz val="12"/>
      <color rgb="FF000080"/>
      <name val="Arial"/>
      <family val="2"/>
    </font>
    <font>
      <vertAlign val="superscript"/>
      <sz val="14"/>
      <color rgb="FF000080"/>
      <name val="Arial"/>
      <family val="2"/>
    </font>
    <font>
      <vertAlign val="superscript"/>
      <sz val="14"/>
      <color indexed="18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 style="double">
        <color indexed="64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double">
        <color indexed="64"/>
      </left>
      <right style="medium">
        <color theme="3" tint="-0.24994659260841701"/>
      </right>
      <top style="double">
        <color indexed="64"/>
      </top>
      <bottom style="double">
        <color indexed="64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double">
        <color indexed="64"/>
      </bottom>
      <diagonal/>
    </border>
    <border>
      <left/>
      <right style="medium">
        <color theme="3" tint="-0.24994659260841701"/>
      </right>
      <top style="double">
        <color indexed="64"/>
      </top>
      <bottom style="double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2" fillId="0" borderId="32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5" fillId="0" borderId="32" xfId="0" applyFont="1" applyFill="1" applyBorder="1"/>
    <xf numFmtId="0" fontId="5" fillId="0" borderId="33" xfId="0" applyFont="1" applyFill="1" applyBorder="1"/>
    <xf numFmtId="0" fontId="6" fillId="0" borderId="34" xfId="0" applyFont="1" applyFill="1" applyBorder="1" applyAlignment="1"/>
    <xf numFmtId="0" fontId="2" fillId="0" borderId="34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/>
    <xf numFmtId="0" fontId="8" fillId="0" borderId="3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quotePrefix="1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34" xfId="0" quotePrefix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left" vertical="center"/>
    </xf>
    <xf numFmtId="0" fontId="5" fillId="0" borderId="0" xfId="0" applyFont="1"/>
    <xf numFmtId="0" fontId="11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3" fillId="0" borderId="32" xfId="0" applyFont="1" applyFill="1" applyBorder="1"/>
    <xf numFmtId="0" fontId="3" fillId="0" borderId="37" xfId="0" applyFont="1" applyFill="1" applyBorder="1"/>
    <xf numFmtId="0" fontId="3" fillId="0" borderId="0" xfId="0" applyFont="1" applyFill="1" applyBorder="1"/>
    <xf numFmtId="0" fontId="3" fillId="0" borderId="35" xfId="0" applyFont="1" applyFill="1" applyBorder="1"/>
    <xf numFmtId="0" fontId="3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quotePrefix="1" applyFont="1" applyFill="1" applyBorder="1" applyAlignment="1">
      <alignment vertical="center" wrapText="1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 vertical="center"/>
    </xf>
    <xf numFmtId="0" fontId="31" fillId="0" borderId="0" xfId="0" applyFont="1" applyFill="1" applyAlignment="1"/>
    <xf numFmtId="0" fontId="31" fillId="0" borderId="0" xfId="0" applyFont="1" applyFill="1"/>
    <xf numFmtId="0" fontId="1" fillId="0" borderId="0" xfId="0" applyFont="1" applyFill="1" applyAlignment="1"/>
    <xf numFmtId="0" fontId="5" fillId="0" borderId="0" xfId="0" applyFont="1" applyBorder="1"/>
    <xf numFmtId="0" fontId="5" fillId="0" borderId="35" xfId="0" applyFont="1" applyBorder="1"/>
    <xf numFmtId="0" fontId="5" fillId="0" borderId="39" xfId="0" applyFont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" fillId="0" borderId="0" xfId="0" quotePrefix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/>
    <xf numFmtId="0" fontId="21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0" xfId="0" applyFont="1" applyFill="1" applyAlignment="1"/>
    <xf numFmtId="0" fontId="26" fillId="0" borderId="0" xfId="0" applyFont="1" applyFill="1" applyAlignment="1"/>
    <xf numFmtId="49" fontId="2" fillId="0" borderId="0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/>
    <xf numFmtId="0" fontId="2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/>
    <xf numFmtId="0" fontId="19" fillId="0" borderId="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shrinkToFit="1"/>
    </xf>
    <xf numFmtId="164" fontId="21" fillId="0" borderId="1" xfId="0" applyNumberFormat="1" applyFont="1" applyFill="1" applyBorder="1" applyAlignment="1">
      <alignment horizontal="center" vertical="center" shrinkToFit="1"/>
    </xf>
    <xf numFmtId="165" fontId="21" fillId="0" borderId="17" xfId="0" applyNumberFormat="1" applyFont="1" applyFill="1" applyBorder="1" applyAlignment="1">
      <alignment horizontal="center" vertical="center"/>
    </xf>
    <xf numFmtId="165" fontId="21" fillId="0" borderId="17" xfId="0" applyNumberFormat="1" applyFont="1" applyFill="1" applyBorder="1" applyAlignment="1">
      <alignment horizontal="center" vertical="center" shrinkToFit="1"/>
    </xf>
    <xf numFmtId="1" fontId="21" fillId="0" borderId="8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5" fillId="0" borderId="0" xfId="0" applyFont="1" applyBorder="1" applyAlignment="1"/>
    <xf numFmtId="0" fontId="2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2" borderId="19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7" fillId="0" borderId="19" xfId="0" applyFont="1" applyBorder="1" applyAlignment="1">
      <alignment horizontal="center" vertical="center" shrinkToFit="1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1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49" fontId="32" fillId="0" borderId="24" xfId="0" applyNumberFormat="1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26" xfId="0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top" wrapText="1"/>
    </xf>
    <xf numFmtId="49" fontId="21" fillId="0" borderId="26" xfId="0" applyNumberFormat="1" applyFont="1" applyFill="1" applyBorder="1" applyAlignment="1">
      <alignment horizontal="center" vertical="top"/>
    </xf>
    <xf numFmtId="0" fontId="34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1" fillId="0" borderId="43" xfId="0" quotePrefix="1" applyFont="1" applyFill="1" applyBorder="1" applyAlignment="1">
      <alignment horizontal="center" vertical="center" wrapText="1" shrinkToFit="1"/>
    </xf>
    <xf numFmtId="0" fontId="1" fillId="0" borderId="44" xfId="0" quotePrefix="1" applyFont="1" applyFill="1" applyBorder="1" applyAlignment="1">
      <alignment horizontal="center" vertical="center" wrapText="1" shrinkToFit="1"/>
    </xf>
    <xf numFmtId="0" fontId="1" fillId="0" borderId="45" xfId="0" quotePrefix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34" fillId="0" borderId="46" xfId="0" applyFont="1" applyBorder="1" applyAlignment="1">
      <alignment horizontal="left" wrapText="1"/>
    </xf>
    <xf numFmtId="0" fontId="34" fillId="0" borderId="47" xfId="0" applyFont="1" applyBorder="1" applyAlignment="1">
      <alignment horizontal="left" wrapText="1"/>
    </xf>
    <xf numFmtId="0" fontId="34" fillId="0" borderId="4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27214</xdr:colOff>
      <xdr:row>1</xdr:row>
      <xdr:rowOff>0</xdr:rowOff>
    </xdr:from>
    <xdr:to>
      <xdr:col>43</xdr:col>
      <xdr:colOff>145597</xdr:colOff>
      <xdr:row>5</xdr:row>
      <xdr:rowOff>84365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7614" y="133350"/>
          <a:ext cx="2880633" cy="97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0"/>
  <sheetViews>
    <sheetView tabSelected="1" view="pageBreakPreview" zoomScaleSheetLayoutView="100" workbookViewId="0">
      <selection activeCell="L141" sqref="L141:W141"/>
    </sheetView>
  </sheetViews>
  <sheetFormatPr defaultRowHeight="12.75" x14ac:dyDescent="0.2"/>
  <cols>
    <col min="1" max="1" width="7.28515625" customWidth="1"/>
    <col min="2" max="3" width="6.7109375" customWidth="1"/>
    <col min="4" max="4" width="10.7109375" customWidth="1"/>
    <col min="5" max="5" width="4.28515625" customWidth="1"/>
    <col min="6" max="6" width="5.85546875" customWidth="1"/>
    <col min="7" max="7" width="4.85546875" customWidth="1"/>
    <col min="8" max="8" width="5.42578125" customWidth="1"/>
    <col min="9" max="10" width="5.28515625" customWidth="1"/>
    <col min="11" max="11" width="5" customWidth="1"/>
    <col min="12" max="12" width="7.140625" customWidth="1"/>
    <col min="13" max="14" width="5.7109375" customWidth="1"/>
    <col min="15" max="15" width="14.28515625" customWidth="1"/>
    <col min="16" max="16" width="4.28515625" customWidth="1"/>
    <col min="17" max="17" width="5.7109375" customWidth="1"/>
    <col min="18" max="21" width="4.28515625" customWidth="1"/>
    <col min="22" max="22" width="5.140625" customWidth="1"/>
    <col min="23" max="23" width="7.5703125" customWidth="1"/>
    <col min="24" max="25" width="5.7109375" customWidth="1"/>
    <col min="26" max="26" width="13.85546875" customWidth="1"/>
    <col min="27" max="27" width="4.28515625" customWidth="1"/>
    <col min="28" max="28" width="6" customWidth="1"/>
    <col min="29" max="32" width="4.28515625" customWidth="1"/>
    <col min="33" max="33" width="5.5703125" customWidth="1"/>
    <col min="34" max="34" width="8" customWidth="1"/>
    <col min="35" max="36" width="5.7109375" customWidth="1"/>
    <col min="37" max="37" width="12.140625" customWidth="1"/>
    <col min="38" max="38" width="4.28515625" customWidth="1"/>
    <col min="39" max="39" width="5.85546875" customWidth="1"/>
    <col min="40" max="42" width="4.28515625" customWidth="1"/>
    <col min="43" max="43" width="5.85546875" customWidth="1"/>
    <col min="44" max="44" width="5" customWidth="1"/>
    <col min="45" max="45" width="10.5703125" customWidth="1"/>
  </cols>
  <sheetData>
    <row r="1" spans="1:45" ht="9.75" customHeight="1" x14ac:dyDescent="0.2"/>
    <row r="2" spans="1:45" s="69" customFormat="1" ht="15.75" customHeight="1" x14ac:dyDescent="0.25">
      <c r="A2" s="87" t="s">
        <v>100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45" s="69" customFormat="1" ht="18" x14ac:dyDescent="0.25">
      <c r="A3" s="87" t="s">
        <v>80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45" s="105" customFormat="1" ht="18" x14ac:dyDescent="0.25">
      <c r="A4" s="87" t="s">
        <v>63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45" s="105" customFormat="1" ht="18" x14ac:dyDescent="0.25">
      <c r="A5" s="87" t="s">
        <v>177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7" spans="1:45" s="112" customFormat="1" x14ac:dyDescent="0.2">
      <c r="A7" s="111" t="s">
        <v>54</v>
      </c>
      <c r="B7" s="111" t="s">
        <v>53</v>
      </c>
      <c r="C7" s="111" t="s">
        <v>55</v>
      </c>
      <c r="D7" s="111" t="s">
        <v>56</v>
      </c>
      <c r="F7" s="113" t="s">
        <v>86</v>
      </c>
      <c r="G7" s="113" t="s">
        <v>108</v>
      </c>
      <c r="H7" s="113" t="s">
        <v>156</v>
      </c>
      <c r="I7" s="113" t="s">
        <v>157</v>
      </c>
    </row>
    <row r="8" spans="1:45" s="108" customFormat="1" ht="15" x14ac:dyDescent="0.2">
      <c r="A8" s="107">
        <v>20</v>
      </c>
      <c r="B8" s="107">
        <v>70</v>
      </c>
      <c r="C8" s="107">
        <v>130</v>
      </c>
      <c r="D8" s="107">
        <v>10</v>
      </c>
      <c r="F8" s="109" t="s">
        <v>81</v>
      </c>
      <c r="G8" s="110">
        <v>420</v>
      </c>
      <c r="H8" s="110">
        <v>19</v>
      </c>
      <c r="I8" s="110">
        <v>422</v>
      </c>
    </row>
    <row r="9" spans="1:45" s="5" customFormat="1" ht="18" x14ac:dyDescent="0.2">
      <c r="A9" s="161" t="s">
        <v>155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</row>
    <row r="10" spans="1:45" s="5" customFormat="1" ht="18.75" thickBot="1" x14ac:dyDescent="0.25">
      <c r="A10" s="161" t="str">
        <f>CONCATENATE("An universitar 20",H8," - 20",H8+1)</f>
        <v>An universitar 2019 - 2020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</row>
    <row r="11" spans="1:45" s="69" customFormat="1" ht="19.5" thickTop="1" thickBot="1" x14ac:dyDescent="0.3">
      <c r="B11" s="162" t="s">
        <v>21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 t="s">
        <v>22</v>
      </c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</row>
    <row r="12" spans="1:45" s="69" customFormat="1" ht="19.5" thickTop="1" thickBot="1" x14ac:dyDescent="0.3">
      <c r="A12" s="94"/>
      <c r="B12" s="171" t="s">
        <v>32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3"/>
      <c r="M12" s="172" t="s">
        <v>33</v>
      </c>
      <c r="N12" s="172"/>
      <c r="O12" s="172"/>
      <c r="P12" s="172"/>
      <c r="Q12" s="172"/>
      <c r="R12" s="172"/>
      <c r="S12" s="172"/>
      <c r="T12" s="172"/>
      <c r="U12" s="172"/>
      <c r="V12" s="172"/>
      <c r="W12" s="173"/>
      <c r="X12" s="171" t="s">
        <v>34</v>
      </c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  <c r="AI12" s="172" t="s">
        <v>35</v>
      </c>
      <c r="AJ12" s="172"/>
      <c r="AK12" s="172"/>
      <c r="AL12" s="172"/>
      <c r="AM12" s="172"/>
      <c r="AN12" s="172"/>
      <c r="AO12" s="172"/>
      <c r="AP12" s="172"/>
      <c r="AQ12" s="172"/>
      <c r="AR12" s="172"/>
      <c r="AS12" s="173"/>
    </row>
    <row r="13" spans="1:45" s="70" customFormat="1" ht="20.100000000000001" customHeight="1" thickTop="1" x14ac:dyDescent="0.25">
      <c r="A13" s="174" t="s">
        <v>87</v>
      </c>
      <c r="B13" s="176" t="s">
        <v>64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8"/>
      <c r="M13" s="128" t="s">
        <v>69</v>
      </c>
      <c r="N13" s="128"/>
      <c r="O13" s="128"/>
      <c r="P13" s="128"/>
      <c r="Q13" s="128"/>
      <c r="R13" s="128"/>
      <c r="S13" s="128"/>
      <c r="T13" s="128"/>
      <c r="U13" s="128"/>
      <c r="V13" s="128"/>
      <c r="W13" s="129"/>
      <c r="X13" s="176" t="s">
        <v>123</v>
      </c>
      <c r="Y13" s="177"/>
      <c r="Z13" s="177"/>
      <c r="AA13" s="177"/>
      <c r="AB13" s="177"/>
      <c r="AC13" s="177"/>
      <c r="AD13" s="177"/>
      <c r="AE13" s="177"/>
      <c r="AF13" s="177"/>
      <c r="AG13" s="177"/>
      <c r="AH13" s="178"/>
      <c r="AI13" s="128" t="s">
        <v>147</v>
      </c>
      <c r="AJ13" s="128"/>
      <c r="AK13" s="128"/>
      <c r="AL13" s="128"/>
      <c r="AM13" s="128"/>
      <c r="AN13" s="128"/>
      <c r="AO13" s="128"/>
      <c r="AP13" s="128"/>
      <c r="AQ13" s="128"/>
      <c r="AR13" s="128"/>
      <c r="AS13" s="129"/>
    </row>
    <row r="14" spans="1:45" s="70" customFormat="1" ht="20.100000000000001" customHeight="1" x14ac:dyDescent="0.25">
      <c r="A14" s="174"/>
      <c r="B14" s="164"/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1"/>
      <c r="X14" s="164"/>
      <c r="Y14" s="130"/>
      <c r="Z14" s="130"/>
      <c r="AA14" s="130"/>
      <c r="AB14" s="130"/>
      <c r="AC14" s="130"/>
      <c r="AD14" s="130"/>
      <c r="AE14" s="130"/>
      <c r="AF14" s="130"/>
      <c r="AG14" s="130"/>
      <c r="AH14" s="131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1"/>
    </row>
    <row r="15" spans="1:45" s="76" customFormat="1" ht="20.100000000000001" customHeight="1" thickBot="1" x14ac:dyDescent="0.3">
      <c r="A15" s="175"/>
      <c r="B15" s="165" t="str">
        <f>CONCATENATE($F$8,IF(RIGHT(K15,1)="S",$I$8,$G$8),".",$H$8,".","0",RIGHT(B$12,1),".",RIGHT(K15,1),$A13,IF(LEFT(B13,10)="Disciplina","-ij",))</f>
        <v>L420.19.05.D1</v>
      </c>
      <c r="C15" s="166"/>
      <c r="D15" s="167"/>
      <c r="E15" s="71">
        <v>2</v>
      </c>
      <c r="F15" s="91" t="s">
        <v>60</v>
      </c>
      <c r="G15" s="73">
        <v>0</v>
      </c>
      <c r="H15" s="74">
        <v>14</v>
      </c>
      <c r="I15" s="74">
        <v>0</v>
      </c>
      <c r="J15" s="75">
        <v>0</v>
      </c>
      <c r="K15" s="91" t="s">
        <v>78</v>
      </c>
      <c r="L15" s="101">
        <f>E15*(42*18-E$42*14)/E$41</f>
        <v>39.200000000000003</v>
      </c>
      <c r="M15" s="165" t="str">
        <f>CONCATENATE($F$8,IF(RIGHT(V15,1)="S",$I$8,$G$8),".",$H$8,".","0",RIGHT(M$12,1),".",RIGHT(V15,1),$A13,IF(LEFT(M13,10)="Disciplina","-ij",))</f>
        <v>L420.19.06.C1</v>
      </c>
      <c r="N15" s="166"/>
      <c r="O15" s="167"/>
      <c r="P15" s="71">
        <v>2</v>
      </c>
      <c r="Q15" s="91" t="s">
        <v>60</v>
      </c>
      <c r="R15" s="73">
        <v>0</v>
      </c>
      <c r="S15" s="74">
        <v>14</v>
      </c>
      <c r="T15" s="74">
        <v>0</v>
      </c>
      <c r="U15" s="75">
        <v>0</v>
      </c>
      <c r="V15" s="91" t="s">
        <v>59</v>
      </c>
      <c r="W15" s="101">
        <f>P15*(42*18-P$42*14)/P$41</f>
        <v>38.266666666666666</v>
      </c>
      <c r="X15" s="165" t="str">
        <f>CONCATENATE($F$8,IF(RIGHT(AG15,1)="S",$I$8,$G$8),".",$H$8,".","0",RIGHT(X$12,1),".",RIGHT(AG15,1),$A13,IF(LEFT(X13,10)="Disciplina","-i.j",))</f>
        <v>L422.19.07.S1-i.j</v>
      </c>
      <c r="Y15" s="166"/>
      <c r="Z15" s="167"/>
      <c r="AA15" s="71">
        <v>5</v>
      </c>
      <c r="AB15" s="91" t="s">
        <v>4</v>
      </c>
      <c r="AC15" s="73">
        <v>0</v>
      </c>
      <c r="AD15" s="74">
        <v>0</v>
      </c>
      <c r="AE15" s="74">
        <v>14</v>
      </c>
      <c r="AF15" s="75">
        <v>14</v>
      </c>
      <c r="AG15" s="91" t="s">
        <v>79</v>
      </c>
      <c r="AH15" s="101">
        <f>AA15*(42*18-AA$42*14)/AA$41</f>
        <v>95.666666666666671</v>
      </c>
      <c r="AI15" s="165" t="str">
        <f>CONCATENATE($F$8,IF(RIGHT(AR15,1)="S",$I$8,$G$8),".",$H$8,".","0",RIGHT(AI$12,1),".",RIGHT(AR15,1),$A13,IF(LEFT(AI13,10)="Disciplina","-ij",))</f>
        <v>L422.19.08.S1-ij</v>
      </c>
      <c r="AJ15" s="166"/>
      <c r="AK15" s="167"/>
      <c r="AL15" s="71">
        <v>4</v>
      </c>
      <c r="AM15" s="91" t="s">
        <v>4</v>
      </c>
      <c r="AN15" s="73">
        <v>0</v>
      </c>
      <c r="AO15" s="74">
        <v>0</v>
      </c>
      <c r="AP15" s="74">
        <v>28</v>
      </c>
      <c r="AQ15" s="75">
        <v>0</v>
      </c>
      <c r="AR15" s="91" t="s">
        <v>79</v>
      </c>
      <c r="AS15" s="101">
        <f>AL15*(42*18-AL$42*14)/AL$41</f>
        <v>65.333333333333329</v>
      </c>
    </row>
    <row r="16" spans="1:45" s="76" customFormat="1" ht="20.100000000000001" customHeight="1" thickTop="1" x14ac:dyDescent="0.25">
      <c r="A16" s="185" t="s">
        <v>88</v>
      </c>
      <c r="B16" s="163" t="s">
        <v>65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9"/>
      <c r="M16" s="128" t="s">
        <v>70</v>
      </c>
      <c r="N16" s="128"/>
      <c r="O16" s="128"/>
      <c r="P16" s="128"/>
      <c r="Q16" s="128"/>
      <c r="R16" s="128"/>
      <c r="S16" s="128"/>
      <c r="T16" s="128"/>
      <c r="U16" s="128"/>
      <c r="V16" s="128"/>
      <c r="W16" s="129"/>
      <c r="X16" s="163" t="s">
        <v>124</v>
      </c>
      <c r="Y16" s="128"/>
      <c r="Z16" s="128"/>
      <c r="AA16" s="128"/>
      <c r="AB16" s="128"/>
      <c r="AC16" s="128"/>
      <c r="AD16" s="128"/>
      <c r="AE16" s="128"/>
      <c r="AF16" s="128"/>
      <c r="AG16" s="128"/>
      <c r="AH16" s="129"/>
      <c r="AI16" s="128" t="s">
        <v>148</v>
      </c>
      <c r="AJ16" s="128"/>
      <c r="AK16" s="128"/>
      <c r="AL16" s="128"/>
      <c r="AM16" s="128"/>
      <c r="AN16" s="128"/>
      <c r="AO16" s="128"/>
      <c r="AP16" s="128"/>
      <c r="AQ16" s="128"/>
      <c r="AR16" s="128"/>
      <c r="AS16" s="129"/>
    </row>
    <row r="17" spans="1:45" s="76" customFormat="1" ht="20.100000000000001" customHeight="1" x14ac:dyDescent="0.25">
      <c r="A17" s="174"/>
      <c r="B17" s="164"/>
      <c r="C17" s="130"/>
      <c r="D17" s="130"/>
      <c r="E17" s="130"/>
      <c r="F17" s="130"/>
      <c r="G17" s="130"/>
      <c r="H17" s="130"/>
      <c r="I17" s="130"/>
      <c r="J17" s="130"/>
      <c r="K17" s="130"/>
      <c r="L17" s="131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1"/>
      <c r="X17" s="164"/>
      <c r="Y17" s="130"/>
      <c r="Z17" s="130"/>
      <c r="AA17" s="130"/>
      <c r="AB17" s="130"/>
      <c r="AC17" s="130"/>
      <c r="AD17" s="130"/>
      <c r="AE17" s="130"/>
      <c r="AF17" s="130"/>
      <c r="AG17" s="130"/>
      <c r="AH17" s="131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1"/>
    </row>
    <row r="18" spans="1:45" s="76" customFormat="1" ht="20.100000000000001" customHeight="1" thickBot="1" x14ac:dyDescent="0.3">
      <c r="A18" s="175"/>
      <c r="B18" s="165" t="str">
        <f>CONCATENATE($F$8,IF(RIGHT(K18,1)="S",$I$8,$G$8),".",$H$8,".","0",RIGHT(B$12,1),".",RIGHT(K18,1),$A16,IF(LEFT(B16,10)="Disciplina","-ij",))</f>
        <v>L420.19.05.D2</v>
      </c>
      <c r="C18" s="166"/>
      <c r="D18" s="167"/>
      <c r="E18" s="71">
        <v>3</v>
      </c>
      <c r="F18" s="91" t="s">
        <v>60</v>
      </c>
      <c r="G18" s="73">
        <v>0</v>
      </c>
      <c r="H18" s="74">
        <v>0</v>
      </c>
      <c r="I18" s="74">
        <v>14</v>
      </c>
      <c r="J18" s="75">
        <v>0</v>
      </c>
      <c r="K18" s="91" t="s">
        <v>78</v>
      </c>
      <c r="L18" s="101">
        <f>E18*(42*18-E$42*14)/E$41</f>
        <v>58.8</v>
      </c>
      <c r="M18" s="165" t="str">
        <f>CONCATENATE($F$8,IF(RIGHT(V18,1)="S",$I$8,$G$8),".",$H$8,".","0",RIGHT(M$12,1),".",RIGHT(V18,1),$A16,IF(LEFT(M16,10)="Disciplina","-ij",))</f>
        <v>L420.19.06.D2</v>
      </c>
      <c r="N18" s="166"/>
      <c r="O18" s="167"/>
      <c r="P18" s="71">
        <v>5</v>
      </c>
      <c r="Q18" s="91" t="s">
        <v>4</v>
      </c>
      <c r="R18" s="73">
        <v>0</v>
      </c>
      <c r="S18" s="74">
        <v>0</v>
      </c>
      <c r="T18" s="74">
        <v>14</v>
      </c>
      <c r="U18" s="75">
        <v>14</v>
      </c>
      <c r="V18" s="91" t="s">
        <v>78</v>
      </c>
      <c r="W18" s="101">
        <f>P18*(42*18-P$42*14)/P$41</f>
        <v>95.666666666666671</v>
      </c>
      <c r="X18" s="165" t="str">
        <f>CONCATENATE($F$8,IF(RIGHT(AG18,1)="S",$I$8,$G$8),".",$H$8,".","0",RIGHT(X$12,1),".",RIGHT(AG18,1),$A16,IF(LEFT(X16,10)="Disciplina","-ij",))</f>
        <v>L422.19.07.S2-ij</v>
      </c>
      <c r="Y18" s="166"/>
      <c r="Z18" s="167"/>
      <c r="AA18" s="71">
        <v>5</v>
      </c>
      <c r="AB18" s="91" t="s">
        <v>4</v>
      </c>
      <c r="AC18" s="73">
        <v>0</v>
      </c>
      <c r="AD18" s="74">
        <v>0</v>
      </c>
      <c r="AE18" s="74">
        <v>28</v>
      </c>
      <c r="AF18" s="75">
        <v>0</v>
      </c>
      <c r="AG18" s="91" t="s">
        <v>79</v>
      </c>
      <c r="AH18" s="101">
        <f>AA18*(42*18-AA$42*14)/AA$41</f>
        <v>95.666666666666671</v>
      </c>
      <c r="AI18" s="165" t="str">
        <f>CONCATENATE($F$8,IF(RIGHT(AR18,1)="S",$I$8,$G$8),".",$H$8,".","0",RIGHT(AI$12,1),".",RIGHT(AR18,1),$A16,IF(LEFT(AI16,10)="Disciplina","-ij",))</f>
        <v>L422.19.08.S2-ij</v>
      </c>
      <c r="AJ18" s="166"/>
      <c r="AK18" s="167"/>
      <c r="AL18" s="71">
        <v>4</v>
      </c>
      <c r="AM18" s="91" t="s">
        <v>4</v>
      </c>
      <c r="AN18" s="73">
        <v>0</v>
      </c>
      <c r="AO18" s="74">
        <v>0</v>
      </c>
      <c r="AP18" s="74">
        <v>28</v>
      </c>
      <c r="AQ18" s="75">
        <v>0</v>
      </c>
      <c r="AR18" s="91" t="s">
        <v>79</v>
      </c>
      <c r="AS18" s="101">
        <f>AL18*(42*18-AL$42*14)/AL$41</f>
        <v>65.333333333333329</v>
      </c>
    </row>
    <row r="19" spans="1:45" s="76" customFormat="1" ht="20.100000000000001" customHeight="1" thickTop="1" x14ac:dyDescent="0.25">
      <c r="A19" s="185" t="s">
        <v>89</v>
      </c>
      <c r="B19" s="155" t="s">
        <v>66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7"/>
      <c r="M19" s="128" t="s">
        <v>71</v>
      </c>
      <c r="N19" s="128"/>
      <c r="O19" s="128"/>
      <c r="P19" s="128"/>
      <c r="Q19" s="128"/>
      <c r="R19" s="128"/>
      <c r="S19" s="128"/>
      <c r="T19" s="128"/>
      <c r="U19" s="128"/>
      <c r="V19" s="128"/>
      <c r="W19" s="129"/>
      <c r="X19" s="155" t="s">
        <v>125</v>
      </c>
      <c r="Y19" s="156"/>
      <c r="Z19" s="156"/>
      <c r="AA19" s="156"/>
      <c r="AB19" s="156"/>
      <c r="AC19" s="156"/>
      <c r="AD19" s="156"/>
      <c r="AE19" s="156"/>
      <c r="AF19" s="156"/>
      <c r="AG19" s="156"/>
      <c r="AH19" s="157"/>
      <c r="AI19" s="128" t="s">
        <v>149</v>
      </c>
      <c r="AJ19" s="128"/>
      <c r="AK19" s="128"/>
      <c r="AL19" s="128"/>
      <c r="AM19" s="128"/>
      <c r="AN19" s="128"/>
      <c r="AO19" s="128"/>
      <c r="AP19" s="128"/>
      <c r="AQ19" s="128"/>
      <c r="AR19" s="128"/>
      <c r="AS19" s="129"/>
    </row>
    <row r="20" spans="1:45" s="76" customFormat="1" ht="20.100000000000001" customHeight="1" x14ac:dyDescent="0.25">
      <c r="A20" s="174"/>
      <c r="B20" s="158"/>
      <c r="C20" s="159"/>
      <c r="D20" s="159"/>
      <c r="E20" s="159"/>
      <c r="F20" s="159"/>
      <c r="G20" s="159"/>
      <c r="H20" s="159"/>
      <c r="I20" s="159"/>
      <c r="J20" s="159"/>
      <c r="K20" s="159"/>
      <c r="L20" s="16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1"/>
      <c r="X20" s="158"/>
      <c r="Y20" s="159"/>
      <c r="Z20" s="159"/>
      <c r="AA20" s="159"/>
      <c r="AB20" s="159"/>
      <c r="AC20" s="159"/>
      <c r="AD20" s="159"/>
      <c r="AE20" s="159"/>
      <c r="AF20" s="159"/>
      <c r="AG20" s="159"/>
      <c r="AH20" s="16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1"/>
    </row>
    <row r="21" spans="1:45" s="76" customFormat="1" ht="20.100000000000001" customHeight="1" thickBot="1" x14ac:dyDescent="0.3">
      <c r="A21" s="175"/>
      <c r="B21" s="165" t="str">
        <f>CONCATENATE($F$8,IF(RIGHT(K21,1)="S",$I$8,$G$8),".",$H$8,".","0",RIGHT(B$12,1),".",RIGHT(K21,1),$A19,IF(LEFT(B19,10)="Disciplina","-ij",))</f>
        <v>L420.19.05.D3</v>
      </c>
      <c r="C21" s="166"/>
      <c r="D21" s="167"/>
      <c r="E21" s="71">
        <v>6</v>
      </c>
      <c r="F21" s="91" t="s">
        <v>4</v>
      </c>
      <c r="G21" s="73">
        <v>0</v>
      </c>
      <c r="H21" s="74">
        <v>0</v>
      </c>
      <c r="I21" s="74">
        <v>42</v>
      </c>
      <c r="J21" s="75">
        <v>0</v>
      </c>
      <c r="K21" s="91" t="s">
        <v>78</v>
      </c>
      <c r="L21" s="101">
        <f>E21*(42*18-E$42*14)/E$41</f>
        <v>117.6</v>
      </c>
      <c r="M21" s="165" t="str">
        <f>CONCATENATE($F$8,IF(RIGHT(V21,1)="S",$I$8,$G$8),".",$H$8,".","0",RIGHT(M$12,1),".",RIGHT(V21,1),$A19,IF(LEFT(M19,10)="Disciplina","-ij",))</f>
        <v>L420.19.06.D3</v>
      </c>
      <c r="N21" s="166"/>
      <c r="O21" s="167"/>
      <c r="P21" s="71">
        <v>5</v>
      </c>
      <c r="Q21" s="91" t="s">
        <v>60</v>
      </c>
      <c r="R21" s="73">
        <v>0</v>
      </c>
      <c r="S21" s="74">
        <v>0</v>
      </c>
      <c r="T21" s="74">
        <v>28</v>
      </c>
      <c r="U21" s="75">
        <v>0</v>
      </c>
      <c r="V21" s="91" t="s">
        <v>78</v>
      </c>
      <c r="W21" s="101">
        <f>P21*(42*18-P$42*14)/P$41</f>
        <v>95.666666666666671</v>
      </c>
      <c r="X21" s="165" t="str">
        <f>CONCATENATE($F$8,IF(RIGHT(AG21,1)="S",$I$8,$G$8),".",$H$8,".","0",RIGHT(X$12,1),".",RIGHT(AG21,1),$A19,IF(LEFT(X19,10)="Disciplina","-ij",))</f>
        <v>L422.19.07.S3-ij</v>
      </c>
      <c r="Y21" s="166"/>
      <c r="Z21" s="167"/>
      <c r="AA21" s="71">
        <v>5</v>
      </c>
      <c r="AB21" s="91" t="s">
        <v>60</v>
      </c>
      <c r="AC21" s="73">
        <v>0</v>
      </c>
      <c r="AD21" s="74">
        <v>0</v>
      </c>
      <c r="AE21" s="74">
        <v>7</v>
      </c>
      <c r="AF21" s="75">
        <v>21</v>
      </c>
      <c r="AG21" s="91" t="s">
        <v>79</v>
      </c>
      <c r="AH21" s="101">
        <f>AA21*(42*18-AA$42*14)/AA$41</f>
        <v>95.666666666666671</v>
      </c>
      <c r="AI21" s="165" t="str">
        <f>CONCATENATE($F$8,IF(RIGHT(AR21,1)="S",$I$8,$G$8),".",$H$8,".","0",RIGHT(AI$12,1),".",RIGHT(AR21,1),$A19,IF(LEFT(AI19,10)="Disciplina","-ij",))</f>
        <v>L422.19.08.S3-ij</v>
      </c>
      <c r="AJ21" s="166"/>
      <c r="AK21" s="167"/>
      <c r="AL21" s="71">
        <v>4</v>
      </c>
      <c r="AM21" s="91" t="s">
        <v>4</v>
      </c>
      <c r="AN21" s="73">
        <v>0</v>
      </c>
      <c r="AO21" s="74">
        <v>0</v>
      </c>
      <c r="AP21" s="74">
        <v>14</v>
      </c>
      <c r="AQ21" s="75">
        <v>0</v>
      </c>
      <c r="AR21" s="91" t="s">
        <v>79</v>
      </c>
      <c r="AS21" s="101">
        <f>AL21*(42*18-AL$42*14)/AL$41</f>
        <v>65.333333333333329</v>
      </c>
    </row>
    <row r="22" spans="1:45" s="76" customFormat="1" ht="20.100000000000001" customHeight="1" thickTop="1" x14ac:dyDescent="0.25">
      <c r="A22" s="185" t="s">
        <v>90</v>
      </c>
      <c r="B22" s="163" t="s">
        <v>111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9"/>
      <c r="M22" s="128" t="s">
        <v>113</v>
      </c>
      <c r="N22" s="128"/>
      <c r="O22" s="128"/>
      <c r="P22" s="128"/>
      <c r="Q22" s="128"/>
      <c r="R22" s="128"/>
      <c r="S22" s="128"/>
      <c r="T22" s="128"/>
      <c r="U22" s="128"/>
      <c r="V22" s="128"/>
      <c r="W22" s="129"/>
      <c r="X22" s="163" t="s">
        <v>126</v>
      </c>
      <c r="Y22" s="128"/>
      <c r="Z22" s="128"/>
      <c r="AA22" s="128"/>
      <c r="AB22" s="128"/>
      <c r="AC22" s="128"/>
      <c r="AD22" s="128"/>
      <c r="AE22" s="128"/>
      <c r="AF22" s="128"/>
      <c r="AG22" s="128"/>
      <c r="AH22" s="129"/>
      <c r="AI22" s="128" t="s">
        <v>150</v>
      </c>
      <c r="AJ22" s="128"/>
      <c r="AK22" s="128"/>
      <c r="AL22" s="128"/>
      <c r="AM22" s="128"/>
      <c r="AN22" s="128"/>
      <c r="AO22" s="128"/>
      <c r="AP22" s="128"/>
      <c r="AQ22" s="128"/>
      <c r="AR22" s="128"/>
      <c r="AS22" s="129"/>
    </row>
    <row r="23" spans="1:45" s="76" customFormat="1" ht="20.100000000000001" customHeight="1" x14ac:dyDescent="0.25">
      <c r="A23" s="174"/>
      <c r="B23" s="164"/>
      <c r="C23" s="130"/>
      <c r="D23" s="130"/>
      <c r="E23" s="130"/>
      <c r="F23" s="130"/>
      <c r="G23" s="130"/>
      <c r="H23" s="130"/>
      <c r="I23" s="130"/>
      <c r="J23" s="130"/>
      <c r="K23" s="130"/>
      <c r="L23" s="131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1"/>
      <c r="X23" s="164"/>
      <c r="Y23" s="130"/>
      <c r="Z23" s="130"/>
      <c r="AA23" s="130"/>
      <c r="AB23" s="130"/>
      <c r="AC23" s="130"/>
      <c r="AD23" s="130"/>
      <c r="AE23" s="130"/>
      <c r="AF23" s="130"/>
      <c r="AG23" s="130"/>
      <c r="AH23" s="131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1"/>
    </row>
    <row r="24" spans="1:45" s="76" customFormat="1" ht="20.100000000000001" customHeight="1" thickBot="1" x14ac:dyDescent="0.3">
      <c r="A24" s="175"/>
      <c r="B24" s="165" t="str">
        <f>CONCATENATE($F$8,IF(RIGHT(K24,1)="S",$I$8,$G$8),".",$H$8,".","0",RIGHT(B$12,1),".",RIGHT(K24,1),$A22,IF(LEFT(B22,10)="Disciplina","-ij",))</f>
        <v>L422.19.05.S4-ij</v>
      </c>
      <c r="C24" s="166"/>
      <c r="D24" s="167"/>
      <c r="E24" s="71">
        <v>3</v>
      </c>
      <c r="F24" s="91" t="s">
        <v>60</v>
      </c>
      <c r="G24" s="73">
        <v>0</v>
      </c>
      <c r="H24" s="74">
        <v>0</v>
      </c>
      <c r="I24" s="74">
        <v>14</v>
      </c>
      <c r="J24" s="75">
        <v>0</v>
      </c>
      <c r="K24" s="91" t="s">
        <v>79</v>
      </c>
      <c r="L24" s="101">
        <f>E24*(42*18-E$42*14)/E$41</f>
        <v>58.8</v>
      </c>
      <c r="M24" s="165" t="str">
        <f>CONCATENATE($F$8,IF(RIGHT(V24,1)="S",$I$8,$G$8),".",$H$8,".","0",RIGHT(M$12,1),".",RIGHT(V24,1),$A22,IF(LEFT(M22,10)="Disciplina","-ij",))</f>
        <v>L422.19.06.S4-ij</v>
      </c>
      <c r="N24" s="166"/>
      <c r="O24" s="167"/>
      <c r="P24" s="71">
        <v>3</v>
      </c>
      <c r="Q24" s="91" t="s">
        <v>60</v>
      </c>
      <c r="R24" s="73">
        <v>0</v>
      </c>
      <c r="S24" s="74">
        <v>0</v>
      </c>
      <c r="T24" s="74">
        <v>0</v>
      </c>
      <c r="U24" s="75">
        <v>28</v>
      </c>
      <c r="V24" s="91" t="s">
        <v>79</v>
      </c>
      <c r="W24" s="101">
        <f>P24*(42*18-P$42*14)/P$41</f>
        <v>57.4</v>
      </c>
      <c r="X24" s="165" t="str">
        <f>CONCATENATE($F$8,IF(RIGHT(AG24,1)="S",$I$8,$G$8),".",$H$8,".","0",RIGHT(X$12,1),".",RIGHT(AG24,1),$A22,IF(LEFT(X22,10)="Disciplina","-ij",))</f>
        <v>L422.19.07.S4-ij</v>
      </c>
      <c r="Y24" s="166"/>
      <c r="Z24" s="167"/>
      <c r="AA24" s="71">
        <v>5</v>
      </c>
      <c r="AB24" s="91" t="s">
        <v>4</v>
      </c>
      <c r="AC24" s="73">
        <v>0</v>
      </c>
      <c r="AD24" s="74">
        <v>0</v>
      </c>
      <c r="AE24" s="74">
        <v>14</v>
      </c>
      <c r="AF24" s="75">
        <v>14</v>
      </c>
      <c r="AG24" s="91" t="s">
        <v>79</v>
      </c>
      <c r="AH24" s="101">
        <f>AA24*(42*18-AA$42*14)/AA$41</f>
        <v>95.666666666666671</v>
      </c>
      <c r="AI24" s="165" t="str">
        <f>CONCATENATE($F$8,IF(RIGHT(AR24,1)="S",$I$8,$G$8),".",$H$8,".","0",RIGHT(AI$12,1),".",RIGHT(AR24,1),$A22,IF(LEFT(AI22,10)="Disciplina","-ij",))</f>
        <v>L422.19.08.S4-ij</v>
      </c>
      <c r="AJ24" s="166"/>
      <c r="AK24" s="167"/>
      <c r="AL24" s="71">
        <v>3</v>
      </c>
      <c r="AM24" s="91" t="s">
        <v>4</v>
      </c>
      <c r="AN24" s="73">
        <v>0</v>
      </c>
      <c r="AO24" s="74">
        <v>0</v>
      </c>
      <c r="AP24" s="74">
        <v>0</v>
      </c>
      <c r="AQ24" s="75">
        <v>14</v>
      </c>
      <c r="AR24" s="91" t="s">
        <v>79</v>
      </c>
      <c r="AS24" s="101">
        <f>AL24*(42*18-AL$42*14)/AL$41</f>
        <v>49</v>
      </c>
    </row>
    <row r="25" spans="1:45" s="76" customFormat="1" ht="20.100000000000001" customHeight="1" thickTop="1" x14ac:dyDescent="0.25">
      <c r="A25" s="185" t="s">
        <v>91</v>
      </c>
      <c r="B25" s="155" t="s">
        <v>67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7"/>
      <c r="M25" s="128" t="s">
        <v>114</v>
      </c>
      <c r="N25" s="128"/>
      <c r="O25" s="128"/>
      <c r="P25" s="128"/>
      <c r="Q25" s="128"/>
      <c r="R25" s="128"/>
      <c r="S25" s="128"/>
      <c r="T25" s="128"/>
      <c r="U25" s="128"/>
      <c r="V25" s="128"/>
      <c r="W25" s="129"/>
      <c r="X25" s="155" t="s">
        <v>145</v>
      </c>
      <c r="Y25" s="156"/>
      <c r="Z25" s="156"/>
      <c r="AA25" s="156"/>
      <c r="AB25" s="156"/>
      <c r="AC25" s="156"/>
      <c r="AD25" s="156"/>
      <c r="AE25" s="156"/>
      <c r="AF25" s="156"/>
      <c r="AG25" s="156"/>
      <c r="AH25" s="157"/>
      <c r="AI25" s="128" t="s">
        <v>151</v>
      </c>
      <c r="AJ25" s="128"/>
      <c r="AK25" s="128"/>
      <c r="AL25" s="128"/>
      <c r="AM25" s="128"/>
      <c r="AN25" s="128"/>
      <c r="AO25" s="128"/>
      <c r="AP25" s="128"/>
      <c r="AQ25" s="128"/>
      <c r="AR25" s="128"/>
      <c r="AS25" s="129"/>
    </row>
    <row r="26" spans="1:45" s="76" customFormat="1" ht="20.100000000000001" customHeight="1" x14ac:dyDescent="0.25">
      <c r="A26" s="174"/>
      <c r="B26" s="158"/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1"/>
      <c r="X26" s="158"/>
      <c r="Y26" s="159"/>
      <c r="Z26" s="159"/>
      <c r="AA26" s="159"/>
      <c r="AB26" s="159"/>
      <c r="AC26" s="159"/>
      <c r="AD26" s="159"/>
      <c r="AE26" s="159"/>
      <c r="AF26" s="159"/>
      <c r="AG26" s="159"/>
      <c r="AH26" s="16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1"/>
    </row>
    <row r="27" spans="1:45" s="76" customFormat="1" ht="20.100000000000001" customHeight="1" thickBot="1" x14ac:dyDescent="0.3">
      <c r="A27" s="175"/>
      <c r="B27" s="165" t="str">
        <f>CONCATENATE($F$8,IF(RIGHT(K27,1)="S",$I$8,$G$8),".",$H$8,".","0",RIGHT(B$12,1),".",RIGHT(K27,1),$A25,IF(LEFT(B25,10)="Disciplina","-ij",))</f>
        <v>L420.19.05.D5</v>
      </c>
      <c r="C27" s="166"/>
      <c r="D27" s="167"/>
      <c r="E27" s="71">
        <v>3</v>
      </c>
      <c r="F27" s="91" t="s">
        <v>4</v>
      </c>
      <c r="G27" s="73">
        <v>0</v>
      </c>
      <c r="H27" s="74">
        <v>0</v>
      </c>
      <c r="I27" s="74">
        <v>14</v>
      </c>
      <c r="J27" s="75">
        <v>0</v>
      </c>
      <c r="K27" s="91" t="s">
        <v>78</v>
      </c>
      <c r="L27" s="101">
        <f>E27*(42*18-E$42*14)/E$41</f>
        <v>58.8</v>
      </c>
      <c r="M27" s="165" t="str">
        <f>CONCATENATE($F$8,IF(RIGHT(V27,1)="S",$I$8,$G$8),".",$H$8,".","0",RIGHT(M$12,1),".",RIGHT(V27,1),$A25,IF(LEFT(M25,10)="Disciplina","-ij",))</f>
        <v>L420.19.06.D5-ij</v>
      </c>
      <c r="N27" s="166"/>
      <c r="O27" s="167"/>
      <c r="P27" s="71">
        <v>4</v>
      </c>
      <c r="Q27" s="91" t="s">
        <v>4</v>
      </c>
      <c r="R27" s="73">
        <v>0</v>
      </c>
      <c r="S27" s="74">
        <v>0</v>
      </c>
      <c r="T27" s="74">
        <v>28</v>
      </c>
      <c r="U27" s="75">
        <v>0</v>
      </c>
      <c r="V27" s="91" t="s">
        <v>78</v>
      </c>
      <c r="W27" s="101">
        <f>P27*(42*18-P$42*14)/P$41</f>
        <v>76.533333333333331</v>
      </c>
      <c r="X27" s="165" t="str">
        <f>CONCATENATE($F$8,IF(RIGHT(AG27,1)="S",$I$8,$G$8),".",$H$8,".","0",RIGHT(X$12,1),".",RIGHT(AG27,1),$A25,IF(LEFT(X25,10)="Disciplina","-ij",))</f>
        <v>L420.19.07.D5-ij</v>
      </c>
      <c r="Y27" s="166"/>
      <c r="Z27" s="167"/>
      <c r="AA27" s="71">
        <v>5</v>
      </c>
      <c r="AB27" s="91" t="s">
        <v>60</v>
      </c>
      <c r="AC27" s="73">
        <v>0</v>
      </c>
      <c r="AD27" s="74">
        <v>0</v>
      </c>
      <c r="AE27" s="74">
        <v>14</v>
      </c>
      <c r="AF27" s="75">
        <v>14</v>
      </c>
      <c r="AG27" s="91" t="s">
        <v>78</v>
      </c>
      <c r="AH27" s="101">
        <f>AA27*(42*18-AA$42*14)/AA$41</f>
        <v>95.666666666666671</v>
      </c>
      <c r="AI27" s="165" t="str">
        <f>CONCATENATE($F$8,IF(RIGHT(AR27,1)="S",$I$8,$G$8),".",$H$8,".","0",RIGHT(AI$12,1),".",RIGHT(AR27,1),$A25,IF(LEFT(AI25,10)="Disciplina","-ij",))</f>
        <v>L422.19.08.S5</v>
      </c>
      <c r="AJ27" s="166"/>
      <c r="AK27" s="167"/>
      <c r="AL27" s="71">
        <v>5</v>
      </c>
      <c r="AM27" s="91" t="s">
        <v>60</v>
      </c>
      <c r="AN27" s="73"/>
      <c r="AO27" s="74"/>
      <c r="AP27" s="95"/>
      <c r="AQ27" s="96">
        <v>182</v>
      </c>
      <c r="AR27" s="91" t="s">
        <v>79</v>
      </c>
      <c r="AS27" s="101">
        <f>AL27*(42*18-AL$42*14)/AL$41</f>
        <v>81.666666666666671</v>
      </c>
    </row>
    <row r="28" spans="1:45" s="76" customFormat="1" ht="20.100000000000001" customHeight="1" thickTop="1" x14ac:dyDescent="0.25">
      <c r="A28" s="185" t="s">
        <v>92</v>
      </c>
      <c r="B28" s="163" t="s">
        <v>68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9"/>
      <c r="M28" s="128" t="s">
        <v>115</v>
      </c>
      <c r="N28" s="128"/>
      <c r="O28" s="128"/>
      <c r="P28" s="128"/>
      <c r="Q28" s="128"/>
      <c r="R28" s="128"/>
      <c r="S28" s="128"/>
      <c r="T28" s="128"/>
      <c r="U28" s="128"/>
      <c r="V28" s="128"/>
      <c r="W28" s="129"/>
      <c r="X28" s="163" t="s">
        <v>146</v>
      </c>
      <c r="Y28" s="128"/>
      <c r="Z28" s="128"/>
      <c r="AA28" s="128"/>
      <c r="AB28" s="128"/>
      <c r="AC28" s="128"/>
      <c r="AD28" s="128"/>
      <c r="AE28" s="128"/>
      <c r="AF28" s="128"/>
      <c r="AG28" s="128"/>
      <c r="AH28" s="129"/>
      <c r="AI28" s="128" t="s">
        <v>152</v>
      </c>
      <c r="AJ28" s="128"/>
      <c r="AK28" s="128"/>
      <c r="AL28" s="128"/>
      <c r="AM28" s="128"/>
      <c r="AN28" s="128"/>
      <c r="AO28" s="128"/>
      <c r="AP28" s="128"/>
      <c r="AQ28" s="128"/>
      <c r="AR28" s="128"/>
      <c r="AS28" s="129"/>
    </row>
    <row r="29" spans="1:45" s="76" customFormat="1" ht="20.100000000000001" customHeight="1" x14ac:dyDescent="0.25">
      <c r="A29" s="174"/>
      <c r="B29" s="164"/>
      <c r="C29" s="130"/>
      <c r="D29" s="130"/>
      <c r="E29" s="130"/>
      <c r="F29" s="130"/>
      <c r="G29" s="130"/>
      <c r="H29" s="130"/>
      <c r="I29" s="130"/>
      <c r="J29" s="130"/>
      <c r="K29" s="130"/>
      <c r="L29" s="131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1"/>
      <c r="X29" s="164"/>
      <c r="Y29" s="130"/>
      <c r="Z29" s="130"/>
      <c r="AA29" s="130"/>
      <c r="AB29" s="130"/>
      <c r="AC29" s="130"/>
      <c r="AD29" s="130"/>
      <c r="AE29" s="130"/>
      <c r="AF29" s="130"/>
      <c r="AG29" s="130"/>
      <c r="AH29" s="131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1"/>
    </row>
    <row r="30" spans="1:45" s="76" customFormat="1" ht="20.100000000000001" customHeight="1" thickBot="1" x14ac:dyDescent="0.3">
      <c r="A30" s="175"/>
      <c r="B30" s="165" t="str">
        <f>CONCATENATE($F$8,IF(RIGHT(K30,1)="S",$I$8,$G$8),".",$H$8,".","0",RIGHT(B$12,1),".",RIGHT(K30,1),$A28,IF(LEFT(B28,10)="Disciplina","-ij",))</f>
        <v>L422.19.05.S6</v>
      </c>
      <c r="C30" s="166"/>
      <c r="D30" s="167"/>
      <c r="E30" s="71">
        <v>6</v>
      </c>
      <c r="F30" s="91" t="s">
        <v>4</v>
      </c>
      <c r="G30" s="73">
        <v>0</v>
      </c>
      <c r="H30" s="74">
        <v>0</v>
      </c>
      <c r="I30" s="74">
        <v>28</v>
      </c>
      <c r="J30" s="75">
        <v>14</v>
      </c>
      <c r="K30" s="91" t="s">
        <v>79</v>
      </c>
      <c r="L30" s="101">
        <f>E30*(42*18-E$42*14)/E$41</f>
        <v>117.6</v>
      </c>
      <c r="M30" s="165" t="str">
        <f>CONCATENATE($F$8,IF(RIGHT(V30,1)="S",$I$8,$G$8),".",$H$8,".","0",RIGHT(M$12,1),".",RIGHT(V30,1),$A28,IF(LEFT(M28,10)="Disciplina","-ij",))</f>
        <v>L420.19.06.D6-ij</v>
      </c>
      <c r="N30" s="166"/>
      <c r="O30" s="167"/>
      <c r="P30" s="71">
        <v>4</v>
      </c>
      <c r="Q30" s="91" t="s">
        <v>4</v>
      </c>
      <c r="R30" s="73">
        <v>0</v>
      </c>
      <c r="S30" s="74">
        <v>0</v>
      </c>
      <c r="T30" s="74">
        <v>28</v>
      </c>
      <c r="U30" s="75">
        <v>0</v>
      </c>
      <c r="V30" s="91" t="s">
        <v>78</v>
      </c>
      <c r="W30" s="101">
        <f>P30*(42*18-P$42*14)/P$41</f>
        <v>76.533333333333331</v>
      </c>
      <c r="X30" s="165" t="str">
        <f>CONCATENATE($F$8,IF(RIGHT(AG30,1)="S",$I$8,$G$8),".",$H$8,".","0",RIGHT(X$12,1),".",RIGHT(AG30,1),$A28,IF(LEFT(X28,10)="Disciplina","-ij",))</f>
        <v>L420.19.07.D6-ij</v>
      </c>
      <c r="Y30" s="166"/>
      <c r="Z30" s="167"/>
      <c r="AA30" s="71">
        <v>4</v>
      </c>
      <c r="AB30" s="91" t="s">
        <v>4</v>
      </c>
      <c r="AC30" s="73">
        <v>0</v>
      </c>
      <c r="AD30" s="74">
        <v>0</v>
      </c>
      <c r="AE30" s="74">
        <v>28</v>
      </c>
      <c r="AF30" s="75">
        <v>0</v>
      </c>
      <c r="AG30" s="91" t="s">
        <v>78</v>
      </c>
      <c r="AH30" s="101">
        <f>AA30*(42*18-AA$42*14)/AA$41</f>
        <v>76.533333333333331</v>
      </c>
      <c r="AI30" s="165" t="str">
        <f>CONCATENATE($F$8,IF(RIGHT(AR30,1)="S",$I$8,$G$8),".",$H$8,".","0",RIGHT(AI$12,1),".",RIGHT(AR30,1),$A28,IF(LEFT(AI28,10)="Disciplina","-ij",))</f>
        <v>L422.19.08.S6</v>
      </c>
      <c r="AJ30" s="166"/>
      <c r="AK30" s="167"/>
      <c r="AL30" s="71">
        <v>10</v>
      </c>
      <c r="AM30" s="91" t="s">
        <v>4</v>
      </c>
      <c r="AN30" s="73"/>
      <c r="AO30" s="74"/>
      <c r="AP30" s="74"/>
      <c r="AQ30" s="75"/>
      <c r="AR30" s="91" t="s">
        <v>79</v>
      </c>
      <c r="AS30" s="101">
        <f>AL30*(42*18-AL$42*14)/AL$41</f>
        <v>163.33333333333334</v>
      </c>
    </row>
    <row r="31" spans="1:45" s="76" customFormat="1" ht="20.100000000000001" customHeight="1" thickTop="1" x14ac:dyDescent="0.25">
      <c r="A31" s="185" t="s">
        <v>93</v>
      </c>
      <c r="B31" s="163" t="s">
        <v>112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9"/>
      <c r="M31" s="128" t="s">
        <v>116</v>
      </c>
      <c r="N31" s="128"/>
      <c r="O31" s="128"/>
      <c r="P31" s="128"/>
      <c r="Q31" s="128"/>
      <c r="R31" s="128"/>
      <c r="S31" s="128"/>
      <c r="T31" s="128"/>
      <c r="U31" s="128"/>
      <c r="V31" s="128"/>
      <c r="W31" s="129"/>
      <c r="X31" s="163" t="s">
        <v>72</v>
      </c>
      <c r="Y31" s="128"/>
      <c r="Z31" s="128"/>
      <c r="AA31" s="128"/>
      <c r="AB31" s="128"/>
      <c r="AC31" s="128"/>
      <c r="AD31" s="128"/>
      <c r="AE31" s="128"/>
      <c r="AF31" s="128"/>
      <c r="AG31" s="128"/>
      <c r="AH31" s="129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9"/>
    </row>
    <row r="32" spans="1:45" s="76" customFormat="1" ht="20.100000000000001" customHeight="1" x14ac:dyDescent="0.25">
      <c r="A32" s="174"/>
      <c r="B32" s="164"/>
      <c r="C32" s="130"/>
      <c r="D32" s="130"/>
      <c r="E32" s="130"/>
      <c r="F32" s="130"/>
      <c r="G32" s="130"/>
      <c r="H32" s="130"/>
      <c r="I32" s="130"/>
      <c r="J32" s="130"/>
      <c r="K32" s="130"/>
      <c r="L32" s="131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1"/>
      <c r="X32" s="164"/>
      <c r="Y32" s="130"/>
      <c r="Z32" s="130"/>
      <c r="AA32" s="130"/>
      <c r="AB32" s="130"/>
      <c r="AC32" s="130"/>
      <c r="AD32" s="130"/>
      <c r="AE32" s="130"/>
      <c r="AF32" s="130"/>
      <c r="AG32" s="130"/>
      <c r="AH32" s="131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1"/>
    </row>
    <row r="33" spans="1:45" s="76" customFormat="1" ht="20.100000000000001" customHeight="1" thickBot="1" x14ac:dyDescent="0.3">
      <c r="A33" s="175"/>
      <c r="B33" s="165" t="str">
        <f>CONCATENATE($F$8,IF(RIGHT(K33,1)="S",$I$8,$G$8),".",$H$8,".","0",RIGHT(B$12,1),".",RIGHT(K33,1),$A31,IF(LEFT(B31,10)="Disciplina","-ij",))</f>
        <v>L422.19.05.S7-ij</v>
      </c>
      <c r="C33" s="166"/>
      <c r="D33" s="167"/>
      <c r="E33" s="71">
        <v>4</v>
      </c>
      <c r="F33" s="91" t="s">
        <v>4</v>
      </c>
      <c r="G33" s="73">
        <v>0</v>
      </c>
      <c r="H33" s="74">
        <v>0</v>
      </c>
      <c r="I33" s="74">
        <v>14</v>
      </c>
      <c r="J33" s="75">
        <v>14</v>
      </c>
      <c r="K33" s="91" t="s">
        <v>79</v>
      </c>
      <c r="L33" s="101">
        <f>E33*(42*18-E$42*14)/E$41</f>
        <v>78.400000000000006</v>
      </c>
      <c r="M33" s="165" t="str">
        <f>CONCATENATE($F$8,IF(RIGHT(V33,1)="S",$I$8,$G$8),".",$H$8,".","0",RIGHT(M$12,1),".",RIGHT(V33,1),$A31,IF(LEFT(M31,10)="Disciplina","-ij",))</f>
        <v>L422.19.06.S7-ij</v>
      </c>
      <c r="N33" s="166"/>
      <c r="O33" s="167"/>
      <c r="P33" s="71">
        <v>4</v>
      </c>
      <c r="Q33" s="91" t="s">
        <v>4</v>
      </c>
      <c r="R33" s="73">
        <v>0</v>
      </c>
      <c r="S33" s="74">
        <v>0</v>
      </c>
      <c r="T33" s="74">
        <v>28</v>
      </c>
      <c r="U33" s="75">
        <v>0</v>
      </c>
      <c r="V33" s="91" t="s">
        <v>79</v>
      </c>
      <c r="W33" s="101">
        <f>P33*(42*18-P$42*14)/P$41</f>
        <v>76.533333333333331</v>
      </c>
      <c r="X33" s="165" t="str">
        <f>CONCATENATE($F$8,IF(RIGHT(AG33,1)="S",$I$8,$G$8),".",$H$8,".","0",RIGHT(X$12,1),".",RIGHT(AG33,1),$A31,IF(LEFT(X31,10)="Disciplina","-ij",))</f>
        <v>L420.19.07.C7</v>
      </c>
      <c r="Y33" s="166"/>
      <c r="Z33" s="167"/>
      <c r="AA33" s="71">
        <v>1</v>
      </c>
      <c r="AB33" s="91" t="s">
        <v>60</v>
      </c>
      <c r="AC33" s="73">
        <v>0</v>
      </c>
      <c r="AD33" s="74">
        <v>14</v>
      </c>
      <c r="AE33" s="74">
        <v>0</v>
      </c>
      <c r="AF33" s="75">
        <v>0</v>
      </c>
      <c r="AG33" s="91" t="s">
        <v>59</v>
      </c>
      <c r="AH33" s="101">
        <f>AA33*(42*18-AA$42*14)/AA$41</f>
        <v>19.133333333333333</v>
      </c>
      <c r="AI33" s="150"/>
      <c r="AJ33" s="151"/>
      <c r="AK33" s="152"/>
      <c r="AL33" s="71"/>
      <c r="AM33" s="91"/>
      <c r="AN33" s="73"/>
      <c r="AO33" s="74"/>
      <c r="AP33" s="74"/>
      <c r="AQ33" s="75"/>
      <c r="AR33" s="91"/>
      <c r="AS33" s="72" t="str">
        <f>IF(SUM(AN33:AQ33)=0,"",SUM(AN33:AQ33))</f>
        <v/>
      </c>
    </row>
    <row r="34" spans="1:45" s="76" customFormat="1" ht="20.100000000000001" customHeight="1" thickTop="1" x14ac:dyDescent="0.25">
      <c r="A34" s="185" t="s">
        <v>94</v>
      </c>
      <c r="B34" s="163" t="s">
        <v>99</v>
      </c>
      <c r="C34" s="128"/>
      <c r="D34" s="128"/>
      <c r="E34" s="127"/>
      <c r="F34" s="127"/>
      <c r="G34" s="127"/>
      <c r="H34" s="127"/>
      <c r="I34" s="127"/>
      <c r="J34" s="127"/>
      <c r="K34" s="127"/>
      <c r="L34" s="186"/>
      <c r="M34" s="128" t="s">
        <v>99</v>
      </c>
      <c r="N34" s="128"/>
      <c r="O34" s="128"/>
      <c r="P34" s="128"/>
      <c r="Q34" s="128"/>
      <c r="R34" s="128"/>
      <c r="S34" s="128"/>
      <c r="T34" s="128"/>
      <c r="U34" s="128"/>
      <c r="V34" s="128"/>
      <c r="W34" s="129"/>
      <c r="X34" s="163"/>
      <c r="Y34" s="128"/>
      <c r="Z34" s="128"/>
      <c r="AA34" s="127"/>
      <c r="AB34" s="127"/>
      <c r="AC34" s="127"/>
      <c r="AD34" s="127"/>
      <c r="AE34" s="127"/>
      <c r="AF34" s="127"/>
      <c r="AG34" s="127"/>
      <c r="AH34" s="186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9"/>
    </row>
    <row r="35" spans="1:45" s="76" customFormat="1" ht="20.100000000000001" customHeight="1" x14ac:dyDescent="0.25">
      <c r="A35" s="174"/>
      <c r="B35" s="187"/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1"/>
      <c r="X35" s="187"/>
      <c r="Y35" s="188"/>
      <c r="Z35" s="188"/>
      <c r="AA35" s="188"/>
      <c r="AB35" s="188"/>
      <c r="AC35" s="188"/>
      <c r="AD35" s="188"/>
      <c r="AE35" s="188"/>
      <c r="AF35" s="188"/>
      <c r="AG35" s="188"/>
      <c r="AH35" s="189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1"/>
    </row>
    <row r="36" spans="1:45" s="76" customFormat="1" ht="20.100000000000001" customHeight="1" thickBot="1" x14ac:dyDescent="0.3">
      <c r="A36" s="175"/>
      <c r="B36" s="165" t="str">
        <f>CONCATENATE($F$8,IF(RIGHT(K36,1)="S",$I$8,$G$8),".",$H$8,".","0",RIGHT(B$12,1),".",RIGHT(K36,1),$A34,IF(LEFT(B34,10)="Disciplina","-ij",))</f>
        <v>L420.19.05.D8</v>
      </c>
      <c r="C36" s="166"/>
      <c r="D36" s="167"/>
      <c r="E36" s="71">
        <v>3</v>
      </c>
      <c r="F36" s="91" t="s">
        <v>62</v>
      </c>
      <c r="G36" s="73"/>
      <c r="H36" s="74"/>
      <c r="I36" s="74"/>
      <c r="J36" s="75"/>
      <c r="K36" s="91" t="s">
        <v>78</v>
      </c>
      <c r="L36" s="101">
        <f>E36*(42*18-E$42*14)/30</f>
        <v>58.8</v>
      </c>
      <c r="M36" s="165" t="str">
        <f>CONCATENATE($F$8,IF(RIGHT(V36,1)="S",$I$8,$G$8),".",$H$8,".","0",RIGHT(M$12,1),".",RIGHT(V36,1),$A34,IF(LEFT(M34,10)="Disciplina","-ij",))</f>
        <v>L420.19.06.D8</v>
      </c>
      <c r="N36" s="166"/>
      <c r="O36" s="167"/>
      <c r="P36" s="71">
        <v>3</v>
      </c>
      <c r="Q36" s="91" t="s">
        <v>62</v>
      </c>
      <c r="R36" s="73"/>
      <c r="S36" s="74"/>
      <c r="T36" s="74"/>
      <c r="U36" s="75"/>
      <c r="V36" s="91" t="s">
        <v>78</v>
      </c>
      <c r="W36" s="101">
        <f>P36*(42*18-P$42*14)/P$41</f>
        <v>57.4</v>
      </c>
      <c r="X36" s="150"/>
      <c r="Y36" s="151"/>
      <c r="Z36" s="152"/>
      <c r="AA36" s="71"/>
      <c r="AB36" s="91"/>
      <c r="AC36" s="73"/>
      <c r="AD36" s="74"/>
      <c r="AE36" s="74"/>
      <c r="AF36" s="75"/>
      <c r="AG36" s="91"/>
      <c r="AH36" s="72" t="str">
        <f>IF(SUM(AC36:AF36)=0,"",SUM(AC36:AF36))</f>
        <v/>
      </c>
      <c r="AI36" s="150"/>
      <c r="AJ36" s="151"/>
      <c r="AK36" s="152"/>
      <c r="AL36" s="71"/>
      <c r="AM36" s="91"/>
      <c r="AN36" s="73"/>
      <c r="AO36" s="74"/>
      <c r="AP36" s="74"/>
      <c r="AQ36" s="75"/>
      <c r="AR36" s="91"/>
      <c r="AS36" s="72" t="str">
        <f>IF(SUM(AN36:AQ36)=0,"",SUM(AN36:AQ36))</f>
        <v/>
      </c>
    </row>
    <row r="37" spans="1:45" s="76" customFormat="1" ht="10.5" customHeight="1" thickTop="1" x14ac:dyDescent="0.25">
      <c r="A37" s="185" t="s">
        <v>95</v>
      </c>
      <c r="B37" s="194"/>
      <c r="C37" s="127"/>
      <c r="D37" s="127"/>
      <c r="E37" s="127"/>
      <c r="F37" s="127"/>
      <c r="G37" s="127"/>
      <c r="H37" s="127"/>
      <c r="I37" s="127"/>
      <c r="J37" s="127"/>
      <c r="K37" s="127"/>
      <c r="L37" s="186"/>
      <c r="M37" s="127"/>
      <c r="N37" s="127"/>
      <c r="O37" s="127"/>
      <c r="P37" s="128"/>
      <c r="Q37" s="128"/>
      <c r="R37" s="128"/>
      <c r="S37" s="128"/>
      <c r="T37" s="128"/>
      <c r="U37" s="128"/>
      <c r="V37" s="128"/>
      <c r="W37" s="129"/>
      <c r="X37" s="194"/>
      <c r="Y37" s="127"/>
      <c r="Z37" s="127"/>
      <c r="AA37" s="127"/>
      <c r="AB37" s="127"/>
      <c r="AC37" s="127"/>
      <c r="AD37" s="127"/>
      <c r="AE37" s="127"/>
      <c r="AF37" s="127"/>
      <c r="AG37" s="127"/>
      <c r="AH37" s="186"/>
      <c r="AI37" s="127"/>
      <c r="AJ37" s="127"/>
      <c r="AK37" s="127"/>
      <c r="AL37" s="128"/>
      <c r="AM37" s="128"/>
      <c r="AN37" s="128"/>
      <c r="AO37" s="128"/>
      <c r="AP37" s="128"/>
      <c r="AQ37" s="128"/>
      <c r="AR37" s="128"/>
      <c r="AS37" s="129"/>
    </row>
    <row r="38" spans="1:45" s="76" customFormat="1" ht="8.25" customHeight="1" x14ac:dyDescent="0.25">
      <c r="A38" s="174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1"/>
      <c r="X38" s="187"/>
      <c r="Y38" s="188"/>
      <c r="Z38" s="188"/>
      <c r="AA38" s="188"/>
      <c r="AB38" s="188"/>
      <c r="AC38" s="188"/>
      <c r="AD38" s="188"/>
      <c r="AE38" s="188"/>
      <c r="AF38" s="188"/>
      <c r="AG38" s="188"/>
      <c r="AH38" s="189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1"/>
    </row>
    <row r="39" spans="1:45" s="76" customFormat="1" ht="20.100000000000001" customHeight="1" thickBot="1" x14ac:dyDescent="0.3">
      <c r="A39" s="175"/>
      <c r="B39" s="150"/>
      <c r="C39" s="151"/>
      <c r="D39" s="152"/>
      <c r="E39" s="71"/>
      <c r="F39" s="91"/>
      <c r="G39" s="73"/>
      <c r="H39" s="74"/>
      <c r="I39" s="74"/>
      <c r="J39" s="75"/>
      <c r="K39" s="91"/>
      <c r="L39" s="72" t="str">
        <f>IF(SUM(G39:J39)=0,"",SUM(G39:J39))</f>
        <v/>
      </c>
      <c r="M39" s="150"/>
      <c r="N39" s="151"/>
      <c r="O39" s="152"/>
      <c r="P39" s="71"/>
      <c r="Q39" s="91"/>
      <c r="R39" s="73"/>
      <c r="S39" s="74"/>
      <c r="T39" s="74"/>
      <c r="U39" s="75"/>
      <c r="V39" s="91"/>
      <c r="W39" s="72" t="str">
        <f>IF(SUM(R39:U39)=0,"",SUM(R39:U39))</f>
        <v/>
      </c>
      <c r="X39" s="150"/>
      <c r="Y39" s="151"/>
      <c r="Z39" s="152"/>
      <c r="AA39" s="71"/>
      <c r="AB39" s="91"/>
      <c r="AC39" s="73"/>
      <c r="AD39" s="74"/>
      <c r="AE39" s="74"/>
      <c r="AF39" s="75"/>
      <c r="AG39" s="91"/>
      <c r="AH39" s="72" t="str">
        <f>IF(SUM(AC39:AF39)=0,"",SUM(AC39:AF39))</f>
        <v/>
      </c>
      <c r="AI39" s="150"/>
      <c r="AJ39" s="151"/>
      <c r="AK39" s="152"/>
      <c r="AL39" s="71"/>
      <c r="AM39" s="91"/>
      <c r="AN39" s="73"/>
      <c r="AO39" s="74"/>
      <c r="AP39" s="74"/>
      <c r="AQ39" s="75"/>
      <c r="AR39" s="91"/>
      <c r="AS39" s="72" t="str">
        <f>IF(SUM(AN39:AQ39)=0,"",SUM(AN39:AQ39))</f>
        <v/>
      </c>
    </row>
    <row r="40" spans="1:45" s="76" customFormat="1" ht="20.100000000000001" customHeight="1" thickTop="1" x14ac:dyDescent="0.25">
      <c r="A40" s="190" t="s">
        <v>57</v>
      </c>
      <c r="B40" s="133" t="s">
        <v>0</v>
      </c>
      <c r="C40" s="134"/>
      <c r="D40" s="77"/>
      <c r="E40" s="124">
        <f>SUM(G15:J15,G18:J18,G21:J21,G24:J24,G27:J27,G30:J30,G33:J33,G36:J36,G39:J39)</f>
        <v>168</v>
      </c>
      <c r="F40" s="125"/>
      <c r="G40" s="168" t="s">
        <v>18</v>
      </c>
      <c r="H40" s="169"/>
      <c r="I40" s="169"/>
      <c r="J40" s="170"/>
      <c r="K40" s="132">
        <f>SUM(L15,L18,L21,L24,L27,L30,L33,L36,L39)</f>
        <v>587.99999999999989</v>
      </c>
      <c r="L40" s="125"/>
      <c r="M40" s="133" t="s">
        <v>0</v>
      </c>
      <c r="N40" s="134"/>
      <c r="O40" s="77"/>
      <c r="P40" s="124">
        <f>SUM(R15:U15,R18:U18,R21:U21,R24:U24,R27:U27,R30:U30,R33:U33,R36:U36,R39:U39)</f>
        <v>182</v>
      </c>
      <c r="Q40" s="125"/>
      <c r="R40" s="168" t="s">
        <v>18</v>
      </c>
      <c r="S40" s="169"/>
      <c r="T40" s="169"/>
      <c r="U40" s="170"/>
      <c r="V40" s="132">
        <f>SUM(W15,W18,W21,W24,W27,W30,W33,W36,W39)</f>
        <v>573.99999999999989</v>
      </c>
      <c r="W40" s="125"/>
      <c r="X40" s="133" t="s">
        <v>0</v>
      </c>
      <c r="Y40" s="134"/>
      <c r="Z40" s="77"/>
      <c r="AA40" s="124">
        <f>SUM(AC15:AF15,AC18:AF18,AC21:AF21,AC24:AF24,AC27:AF27,AC30:AF30,AC33:AF33,AC36:AF36,AC39:AF39)</f>
        <v>182</v>
      </c>
      <c r="AB40" s="125"/>
      <c r="AC40" s="168" t="s">
        <v>18</v>
      </c>
      <c r="AD40" s="169"/>
      <c r="AE40" s="169"/>
      <c r="AF40" s="170"/>
      <c r="AG40" s="132">
        <f>SUM(AH15,AH18,AH21,AH24,AH27,AH30,AH33,AH36,AH39)</f>
        <v>574</v>
      </c>
      <c r="AH40" s="125"/>
      <c r="AI40" s="133" t="s">
        <v>0</v>
      </c>
      <c r="AJ40" s="134"/>
      <c r="AK40" s="77"/>
      <c r="AL40" s="124">
        <f>SUM(AN15:AQ15,AN18:AQ18,AN21:AQ21,AN24:AQ24,AN27:AQ27,AN30:AQ30,AN33:AQ33,AN36:AQ36,AN39:AQ39)</f>
        <v>266</v>
      </c>
      <c r="AM40" s="125"/>
      <c r="AN40" s="168" t="s">
        <v>18</v>
      </c>
      <c r="AO40" s="169"/>
      <c r="AP40" s="169"/>
      <c r="AQ40" s="170"/>
      <c r="AR40" s="132">
        <f>SUM(AS15,AS18,AS21,AS24,AS27,AS30,AS33,AS36,AS39)</f>
        <v>490</v>
      </c>
      <c r="AS40" s="125"/>
    </row>
    <row r="41" spans="1:45" s="76" customFormat="1" ht="37.5" customHeight="1" thickBot="1" x14ac:dyDescent="0.3">
      <c r="A41" s="191"/>
      <c r="B41" s="137" t="s">
        <v>1</v>
      </c>
      <c r="C41" s="138"/>
      <c r="D41" s="78"/>
      <c r="E41" s="135">
        <f>SUM(E15,E18,E21,E24,E27,E30,E33,E36,E39)</f>
        <v>30</v>
      </c>
      <c r="F41" s="136"/>
      <c r="G41" s="137" t="s">
        <v>17</v>
      </c>
      <c r="H41" s="138"/>
      <c r="I41" s="138"/>
      <c r="J41" s="139"/>
      <c r="K41" s="137" t="s">
        <v>73</v>
      </c>
      <c r="L41" s="139"/>
      <c r="M41" s="137" t="s">
        <v>1</v>
      </c>
      <c r="N41" s="138"/>
      <c r="O41" s="78"/>
      <c r="P41" s="135">
        <f>SUM(P15,P18,P21,P24,P27,P30,P33,P36,P39)</f>
        <v>30</v>
      </c>
      <c r="Q41" s="136"/>
      <c r="R41" s="137" t="s">
        <v>17</v>
      </c>
      <c r="S41" s="138"/>
      <c r="T41" s="138"/>
      <c r="U41" s="139"/>
      <c r="V41" s="137" t="s">
        <v>73</v>
      </c>
      <c r="W41" s="139"/>
      <c r="X41" s="137" t="s">
        <v>1</v>
      </c>
      <c r="Y41" s="138"/>
      <c r="Z41" s="78"/>
      <c r="AA41" s="135">
        <f>SUM(AA15,AA18,AA21,AA24,AA27,AA30,AA33,AA36,AA39)</f>
        <v>30</v>
      </c>
      <c r="AB41" s="136"/>
      <c r="AC41" s="137" t="s">
        <v>17</v>
      </c>
      <c r="AD41" s="138"/>
      <c r="AE41" s="138"/>
      <c r="AF41" s="139"/>
      <c r="AG41" s="137" t="s">
        <v>82</v>
      </c>
      <c r="AH41" s="139"/>
      <c r="AI41" s="137" t="s">
        <v>1</v>
      </c>
      <c r="AJ41" s="138"/>
      <c r="AK41" s="78"/>
      <c r="AL41" s="135">
        <f>SUM(AL15,AL18,AL21,AL24,AL27,AL30,AL33,AL36,AL39)</f>
        <v>30</v>
      </c>
      <c r="AM41" s="136"/>
      <c r="AN41" s="137" t="s">
        <v>17</v>
      </c>
      <c r="AO41" s="138"/>
      <c r="AP41" s="138"/>
      <c r="AQ41" s="139"/>
      <c r="AR41" s="137" t="s">
        <v>61</v>
      </c>
      <c r="AS41" s="139"/>
    </row>
    <row r="42" spans="1:45" s="76" customFormat="1" ht="20.100000000000001" customHeight="1" thickTop="1" x14ac:dyDescent="0.25">
      <c r="A42" s="190" t="s">
        <v>58</v>
      </c>
      <c r="B42" s="133" t="s">
        <v>0</v>
      </c>
      <c r="C42" s="134"/>
      <c r="D42" s="79"/>
      <c r="E42" s="124">
        <f>SUM(G43:J43)</f>
        <v>12</v>
      </c>
      <c r="F42" s="125"/>
      <c r="G42" s="80"/>
      <c r="H42" s="81"/>
      <c r="I42" s="81"/>
      <c r="J42" s="81"/>
      <c r="K42" s="81"/>
      <c r="L42" s="82"/>
      <c r="M42" s="133" t="s">
        <v>0</v>
      </c>
      <c r="N42" s="134"/>
      <c r="O42" s="79"/>
      <c r="P42" s="195">
        <f>SUM(R43:U43)</f>
        <v>13</v>
      </c>
      <c r="Q42" s="196"/>
      <c r="R42" s="80"/>
      <c r="S42" s="81"/>
      <c r="T42" s="81"/>
      <c r="U42" s="81"/>
      <c r="V42" s="81"/>
      <c r="W42" s="82"/>
      <c r="X42" s="133" t="s">
        <v>0</v>
      </c>
      <c r="Y42" s="134"/>
      <c r="Z42" s="79"/>
      <c r="AA42" s="124">
        <f>SUM(AC43:AF43)</f>
        <v>13</v>
      </c>
      <c r="AB42" s="125"/>
      <c r="AC42" s="80"/>
      <c r="AD42" s="81"/>
      <c r="AE42" s="81"/>
      <c r="AF42" s="81"/>
      <c r="AG42" s="81"/>
      <c r="AH42" s="82"/>
      <c r="AI42" s="133" t="s">
        <v>0</v>
      </c>
      <c r="AJ42" s="134"/>
      <c r="AK42" s="79"/>
      <c r="AL42" s="195">
        <f>SUM(AN43:AQ43)</f>
        <v>19</v>
      </c>
      <c r="AM42" s="196"/>
      <c r="AN42" s="80"/>
      <c r="AO42" s="81"/>
      <c r="AP42" s="81"/>
      <c r="AQ42" s="81"/>
      <c r="AR42" s="81"/>
      <c r="AS42" s="82"/>
    </row>
    <row r="43" spans="1:45" s="76" customFormat="1" ht="35.25" customHeight="1" thickBot="1" x14ac:dyDescent="0.3">
      <c r="A43" s="191"/>
      <c r="B43" s="137" t="s">
        <v>2</v>
      </c>
      <c r="C43" s="138"/>
      <c r="D43" s="83"/>
      <c r="E43" s="83"/>
      <c r="F43" s="84"/>
      <c r="G43" s="97">
        <f>(G15+G18+G21+G24+G27+G30+G33+G36+G39)/14</f>
        <v>0</v>
      </c>
      <c r="H43" s="98">
        <f>(H15+H18+H21+H24+H27+H30+H33+H36+H39)/14</f>
        <v>1</v>
      </c>
      <c r="I43" s="98">
        <f>(I15+I18+I21+I24+I27+I30+I33+I36+I39)/14</f>
        <v>9</v>
      </c>
      <c r="J43" s="98">
        <f>(J15+J18+J21+J24+J27+J30+J33+J36+J39)/14</f>
        <v>2</v>
      </c>
      <c r="K43" s="85" t="s">
        <v>3</v>
      </c>
      <c r="L43" s="86"/>
      <c r="M43" s="137" t="s">
        <v>2</v>
      </c>
      <c r="N43" s="138"/>
      <c r="O43" s="83"/>
      <c r="P43" s="83"/>
      <c r="Q43" s="84"/>
      <c r="R43" s="97">
        <f>(R15+R18+R21+R24+R27+R30+R33+R36+R39)/14</f>
        <v>0</v>
      </c>
      <c r="S43" s="98">
        <f>(S15+S18+S21+S24+S27+S30+S33+S36+S39)/14</f>
        <v>1</v>
      </c>
      <c r="T43" s="98">
        <f>(T15+T18+T21+T24+T27+T30+T33+T36+T39)/14</f>
        <v>9</v>
      </c>
      <c r="U43" s="98">
        <f>(U15+U18+U21+U24+U27+U30+U33+U36+U39)/14</f>
        <v>3</v>
      </c>
      <c r="V43" s="85" t="s">
        <v>3</v>
      </c>
      <c r="W43" s="86"/>
      <c r="X43" s="137" t="s">
        <v>2</v>
      </c>
      <c r="Y43" s="138"/>
      <c r="Z43" s="83"/>
      <c r="AA43" s="83"/>
      <c r="AB43" s="84"/>
      <c r="AC43" s="97">
        <f>(AC15+AC18+AC21+AC24+AC27+AC30+AC33+AC36+AC39)/14</f>
        <v>0</v>
      </c>
      <c r="AD43" s="98">
        <f>(AD15+AD18+AD21+AD24+AD27+AD30+AD33+AD36+AD39)/14</f>
        <v>1</v>
      </c>
      <c r="AE43" s="98">
        <f>(AE15+AE18+AE21+AE24+AE27+AE30+AE33+AE36+AE39)/14</f>
        <v>7.5</v>
      </c>
      <c r="AF43" s="98">
        <f>(AF15+AF18+AF21+AF24+AF27+AF30+AF33+AF36+AF39)/14</f>
        <v>4.5</v>
      </c>
      <c r="AG43" s="85" t="s">
        <v>3</v>
      </c>
      <c r="AH43" s="86"/>
      <c r="AI43" s="137" t="s">
        <v>2</v>
      </c>
      <c r="AJ43" s="138"/>
      <c r="AK43" s="83"/>
      <c r="AL43" s="83"/>
      <c r="AM43" s="84"/>
      <c r="AN43" s="97">
        <f>(AN15+AN18+AN21+AN24+AN27+AN30+AN33+AN36+AN39)/14</f>
        <v>0</v>
      </c>
      <c r="AO43" s="98">
        <f>(AO15+AO18+AO21+AO24+AO27+AO30+AO33+AO36+AO39)/14</f>
        <v>0</v>
      </c>
      <c r="AP43" s="98">
        <f>(AP15+AP18+AP21+AP24+AP27+AP30+AP33+AP36+AP39)/14</f>
        <v>5</v>
      </c>
      <c r="AQ43" s="98">
        <f>(AQ15+AQ18+AQ21+AQ24+AQ27+AQ30+AQ33+AQ36+AQ39)/14</f>
        <v>14</v>
      </c>
      <c r="AR43" s="85" t="s">
        <v>3</v>
      </c>
      <c r="AS43" s="86"/>
    </row>
    <row r="44" spans="1:45" s="33" customFormat="1" ht="15.75" thickTop="1" x14ac:dyDescent="0.2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</row>
    <row r="45" spans="1:45" s="33" customFormat="1" ht="57.75" customHeight="1" x14ac:dyDescent="0.2">
      <c r="A45" s="212" t="s">
        <v>154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4"/>
    </row>
    <row r="46" spans="1:45" s="33" customFormat="1" ht="15.75" x14ac:dyDescent="0.25">
      <c r="A46" s="114" t="s">
        <v>166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</row>
    <row r="47" spans="1:45" s="33" customFormat="1" ht="15" x14ac:dyDescent="0.2">
      <c r="A47" s="115" t="s">
        <v>167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</row>
    <row r="48" spans="1:45" s="33" customFormat="1" ht="15" x14ac:dyDescent="0.2">
      <c r="A48" s="115" t="s">
        <v>168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</row>
    <row r="49" spans="1:45" s="33" customFormat="1" ht="15" x14ac:dyDescent="0.2">
      <c r="A49" s="115" t="s">
        <v>169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</row>
    <row r="50" spans="1:45" s="33" customFormat="1" ht="15" x14ac:dyDescent="0.2">
      <c r="A50" s="115" t="s">
        <v>170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</row>
    <row r="51" spans="1:45" s="33" customFormat="1" ht="15" x14ac:dyDescent="0.2">
      <c r="A51" s="115" t="s">
        <v>171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</row>
    <row r="52" spans="1:45" s="33" customFormat="1" ht="15" x14ac:dyDescent="0.2">
      <c r="A52" s="115" t="s">
        <v>172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</row>
    <row r="53" spans="1:45" s="33" customFormat="1" ht="15.75" x14ac:dyDescent="0.25">
      <c r="A53" s="114" t="s">
        <v>173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</row>
    <row r="54" spans="1:45" s="33" customFormat="1" ht="15" x14ac:dyDescent="0.2">
      <c r="A54" s="199" t="s">
        <v>174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</row>
    <row r="55" spans="1:45" s="33" customFormat="1" ht="15" x14ac:dyDescent="0.2">
      <c r="A55" s="199" t="s">
        <v>175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</row>
    <row r="56" spans="1:45" s="33" customFormat="1" ht="15" x14ac:dyDescent="0.2">
      <c r="A56" s="199" t="s">
        <v>176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</row>
    <row r="57" spans="1:45" s="5" customFormat="1" ht="15.75" x14ac:dyDescent="0.25">
      <c r="A57" s="59" t="s">
        <v>25</v>
      </c>
      <c r="AN57" s="60" t="s">
        <v>52</v>
      </c>
      <c r="AO57" s="60"/>
    </row>
    <row r="58" spans="1:45" s="5" customFormat="1" ht="15.75" x14ac:dyDescent="0.25">
      <c r="A58" s="61" t="s">
        <v>36</v>
      </c>
      <c r="AL58" s="117" t="s">
        <v>85</v>
      </c>
      <c r="AM58" s="117"/>
      <c r="AN58" s="117"/>
      <c r="AO58" s="117"/>
      <c r="AP58" s="117"/>
      <c r="AQ58" s="117"/>
      <c r="AR58" s="117"/>
    </row>
    <row r="59" spans="1:45" s="33" customFormat="1" ht="15.75" x14ac:dyDescent="0.25">
      <c r="N59" s="62"/>
      <c r="O59" s="12"/>
      <c r="P59" s="12"/>
      <c r="Q59" s="12"/>
      <c r="R59" s="12"/>
      <c r="S59" s="12"/>
      <c r="T59" s="12"/>
      <c r="U59" s="12"/>
      <c r="V59" s="34"/>
      <c r="W59" s="36"/>
      <c r="X59" s="34"/>
      <c r="Y59" s="34"/>
      <c r="Z59" s="34"/>
      <c r="AA59" s="34"/>
      <c r="AB59" s="34"/>
      <c r="AC59" s="34"/>
      <c r="AD59" s="6"/>
      <c r="AE59" s="6"/>
      <c r="AF59" s="6"/>
      <c r="AG59" s="6"/>
      <c r="AH59" s="6"/>
      <c r="AI59" s="6"/>
      <c r="AJ59" s="6"/>
    </row>
    <row r="60" spans="1:45" s="33" customFormat="1" ht="18" x14ac:dyDescent="0.2">
      <c r="A60" s="197" t="s">
        <v>23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</row>
    <row r="61" spans="1:45" s="5" customFormat="1" ht="18.75" thickBot="1" x14ac:dyDescent="0.25">
      <c r="A61" s="161" t="str">
        <f>CONCATENATE("An universitar 20",H8," - 20",H8+1)</f>
        <v>An universitar 2019 - 2020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</row>
    <row r="62" spans="1:45" s="33" customFormat="1" ht="19.5" thickTop="1" thickBot="1" x14ac:dyDescent="0.3">
      <c r="B62" s="193" t="s">
        <v>21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8" t="s">
        <v>22</v>
      </c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</row>
    <row r="63" spans="1:45" s="76" customFormat="1" ht="20.100000000000001" customHeight="1" thickTop="1" thickBot="1" x14ac:dyDescent="0.3">
      <c r="A63" s="94"/>
      <c r="B63" s="171" t="s">
        <v>32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3"/>
      <c r="M63" s="172" t="s">
        <v>33</v>
      </c>
      <c r="N63" s="172"/>
      <c r="O63" s="172"/>
      <c r="P63" s="172"/>
      <c r="Q63" s="172"/>
      <c r="R63" s="172"/>
      <c r="S63" s="172"/>
      <c r="T63" s="172"/>
      <c r="U63" s="172"/>
      <c r="V63" s="172"/>
      <c r="W63" s="173"/>
      <c r="X63" s="171" t="s">
        <v>34</v>
      </c>
      <c r="Y63" s="172"/>
      <c r="Z63" s="172"/>
      <c r="AA63" s="172"/>
      <c r="AB63" s="172"/>
      <c r="AC63" s="172"/>
      <c r="AD63" s="172"/>
      <c r="AE63" s="172"/>
      <c r="AF63" s="172"/>
      <c r="AG63" s="172"/>
      <c r="AH63" s="173"/>
      <c r="AI63" s="172" t="s">
        <v>35</v>
      </c>
      <c r="AJ63" s="172"/>
      <c r="AK63" s="172"/>
      <c r="AL63" s="172"/>
      <c r="AM63" s="172"/>
      <c r="AN63" s="172"/>
      <c r="AO63" s="172"/>
      <c r="AP63" s="172"/>
      <c r="AQ63" s="172"/>
      <c r="AR63" s="172"/>
      <c r="AS63" s="173"/>
    </row>
    <row r="64" spans="1:45" s="76" customFormat="1" ht="20.100000000000001" customHeight="1" thickTop="1" x14ac:dyDescent="0.25">
      <c r="A64" s="180" t="s">
        <v>101</v>
      </c>
      <c r="B64" s="176" t="s">
        <v>164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8"/>
      <c r="M64" s="155" t="s">
        <v>117</v>
      </c>
      <c r="N64" s="156"/>
      <c r="O64" s="156"/>
      <c r="P64" s="156"/>
      <c r="Q64" s="156"/>
      <c r="R64" s="156"/>
      <c r="S64" s="156"/>
      <c r="T64" s="156"/>
      <c r="U64" s="156"/>
      <c r="V64" s="156"/>
      <c r="W64" s="157"/>
      <c r="X64" s="155" t="s">
        <v>127</v>
      </c>
      <c r="Y64" s="156"/>
      <c r="Z64" s="156"/>
      <c r="AA64" s="156"/>
      <c r="AB64" s="156"/>
      <c r="AC64" s="156"/>
      <c r="AD64" s="156"/>
      <c r="AE64" s="156"/>
      <c r="AF64" s="156"/>
      <c r="AG64" s="156"/>
      <c r="AH64" s="157"/>
      <c r="AI64" s="128" t="s">
        <v>133</v>
      </c>
      <c r="AJ64" s="128"/>
      <c r="AK64" s="128"/>
      <c r="AL64" s="128"/>
      <c r="AM64" s="128"/>
      <c r="AN64" s="128"/>
      <c r="AO64" s="128"/>
      <c r="AP64" s="128"/>
      <c r="AQ64" s="128"/>
      <c r="AR64" s="128"/>
      <c r="AS64" s="129"/>
    </row>
    <row r="65" spans="1:45" s="76" customFormat="1" ht="20.100000000000001" customHeight="1" x14ac:dyDescent="0.25">
      <c r="A65" s="180"/>
      <c r="B65" s="164"/>
      <c r="C65" s="130"/>
      <c r="D65" s="130"/>
      <c r="E65" s="130"/>
      <c r="F65" s="130"/>
      <c r="G65" s="130"/>
      <c r="H65" s="130"/>
      <c r="I65" s="130"/>
      <c r="J65" s="130"/>
      <c r="K65" s="130"/>
      <c r="L65" s="131"/>
      <c r="M65" s="158"/>
      <c r="N65" s="159"/>
      <c r="O65" s="159"/>
      <c r="P65" s="159"/>
      <c r="Q65" s="159"/>
      <c r="R65" s="159"/>
      <c r="S65" s="159"/>
      <c r="T65" s="159"/>
      <c r="U65" s="159"/>
      <c r="V65" s="159"/>
      <c r="W65" s="160"/>
      <c r="X65" s="158"/>
      <c r="Y65" s="159"/>
      <c r="Z65" s="159"/>
      <c r="AA65" s="159"/>
      <c r="AB65" s="159"/>
      <c r="AC65" s="159"/>
      <c r="AD65" s="159"/>
      <c r="AE65" s="159"/>
      <c r="AF65" s="159"/>
      <c r="AG65" s="159"/>
      <c r="AH65" s="16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1"/>
    </row>
    <row r="66" spans="1:45" s="76" customFormat="1" ht="20.100000000000001" customHeight="1" thickBot="1" x14ac:dyDescent="0.3">
      <c r="A66" s="181"/>
      <c r="B66" s="182" t="str">
        <f>CONCATENATE($F$8,IF(RIGHT(K66,1)="S",$I$8,$G$8),".",$H$8,".","0",RIGHT(B$12,1),".",RIGHT(K66,1),$A$22,"-",$A64)</f>
        <v>L422.19.05.S4-01</v>
      </c>
      <c r="C66" s="183"/>
      <c r="D66" s="184"/>
      <c r="E66" s="71">
        <f>E24</f>
        <v>3</v>
      </c>
      <c r="F66" s="71" t="str">
        <f t="shared" ref="F66:L66" si="0">F24</f>
        <v>D</v>
      </c>
      <c r="G66" s="71">
        <f t="shared" si="0"/>
        <v>0</v>
      </c>
      <c r="H66" s="71">
        <f t="shared" si="0"/>
        <v>0</v>
      </c>
      <c r="I66" s="71">
        <f t="shared" si="0"/>
        <v>14</v>
      </c>
      <c r="J66" s="71">
        <f t="shared" si="0"/>
        <v>0</v>
      </c>
      <c r="K66" s="71" t="str">
        <f t="shared" si="0"/>
        <v>DS</v>
      </c>
      <c r="L66" s="102">
        <f t="shared" si="0"/>
        <v>58.8</v>
      </c>
      <c r="M66" s="182" t="str">
        <f>CONCATENATE($F$8,IF(RIGHT(V66,1)="S",$I$8,$G$8),".",$H$8,".","0",RIGHT(M$12,1),".",RIGHT(V66,1),$A$22,"-",$A64)</f>
        <v>L422.19.06.S4-01</v>
      </c>
      <c r="N66" s="183"/>
      <c r="O66" s="184"/>
      <c r="P66" s="71">
        <f>P24</f>
        <v>3</v>
      </c>
      <c r="Q66" s="71" t="str">
        <f t="shared" ref="Q66:W66" si="1">Q24</f>
        <v>D</v>
      </c>
      <c r="R66" s="71">
        <f t="shared" si="1"/>
        <v>0</v>
      </c>
      <c r="S66" s="71">
        <f t="shared" si="1"/>
        <v>0</v>
      </c>
      <c r="T66" s="71">
        <f t="shared" si="1"/>
        <v>0</v>
      </c>
      <c r="U66" s="71">
        <f t="shared" si="1"/>
        <v>28</v>
      </c>
      <c r="V66" s="71" t="str">
        <f t="shared" si="1"/>
        <v>DS</v>
      </c>
      <c r="W66" s="102">
        <f t="shared" si="1"/>
        <v>57.4</v>
      </c>
      <c r="X66" s="182" t="str">
        <f>CONCATENATE($F$8,IF(RIGHT(AG66,1)="S",$I$8,$G$8),".",$H$8,".","0",RIGHT(X$12,1),".",RIGHT(AG66,1),$A$13,"-",$A64)</f>
        <v>L422.19.07.S1-01</v>
      </c>
      <c r="Y66" s="183"/>
      <c r="Z66" s="184"/>
      <c r="AA66" s="71">
        <f>AA15</f>
        <v>5</v>
      </c>
      <c r="AB66" s="71" t="str">
        <f t="shared" ref="AB66:AH66" si="2">AB15</f>
        <v>E</v>
      </c>
      <c r="AC66" s="71">
        <f t="shared" si="2"/>
        <v>0</v>
      </c>
      <c r="AD66" s="71">
        <f t="shared" si="2"/>
        <v>0</v>
      </c>
      <c r="AE66" s="71">
        <f t="shared" si="2"/>
        <v>14</v>
      </c>
      <c r="AF66" s="71">
        <f t="shared" si="2"/>
        <v>14</v>
      </c>
      <c r="AG66" s="71" t="str">
        <f t="shared" si="2"/>
        <v>DS</v>
      </c>
      <c r="AH66" s="102">
        <f t="shared" si="2"/>
        <v>95.666666666666671</v>
      </c>
      <c r="AI66" s="182" t="str">
        <f>CONCATENATE($F$8,IF(RIGHT(AR66,1)="S",$I$8,$G$8),".",$H$8,".","0",RIGHT(AI$12,1),".",RIGHT(AR66,1),$A$13,"-",$A64)</f>
        <v>L422.19.08.S1-01</v>
      </c>
      <c r="AJ66" s="183"/>
      <c r="AK66" s="184"/>
      <c r="AL66" s="71">
        <f>AL15</f>
        <v>4</v>
      </c>
      <c r="AM66" s="71" t="str">
        <f t="shared" ref="AM66:AS66" si="3">AM15</f>
        <v>E</v>
      </c>
      <c r="AN66" s="71">
        <f t="shared" si="3"/>
        <v>0</v>
      </c>
      <c r="AO66" s="71">
        <f t="shared" si="3"/>
        <v>0</v>
      </c>
      <c r="AP66" s="71">
        <f t="shared" si="3"/>
        <v>28</v>
      </c>
      <c r="AQ66" s="71">
        <f t="shared" si="3"/>
        <v>0</v>
      </c>
      <c r="AR66" s="71" t="str">
        <f t="shared" si="3"/>
        <v>DS</v>
      </c>
      <c r="AS66" s="102">
        <f t="shared" si="3"/>
        <v>65.333333333333329</v>
      </c>
    </row>
    <row r="67" spans="1:45" s="76" customFormat="1" ht="20.100000000000001" customHeight="1" thickTop="1" x14ac:dyDescent="0.25">
      <c r="A67" s="179" t="s">
        <v>102</v>
      </c>
      <c r="B67" s="163" t="s">
        <v>165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9"/>
      <c r="M67" s="155" t="s">
        <v>118</v>
      </c>
      <c r="N67" s="156"/>
      <c r="O67" s="156"/>
      <c r="P67" s="156"/>
      <c r="Q67" s="156"/>
      <c r="R67" s="156"/>
      <c r="S67" s="156"/>
      <c r="T67" s="156"/>
      <c r="U67" s="156"/>
      <c r="V67" s="156"/>
      <c r="W67" s="157"/>
      <c r="X67" s="155" t="s">
        <v>128</v>
      </c>
      <c r="Y67" s="156"/>
      <c r="Z67" s="156"/>
      <c r="AA67" s="156"/>
      <c r="AB67" s="156"/>
      <c r="AC67" s="156"/>
      <c r="AD67" s="156"/>
      <c r="AE67" s="156"/>
      <c r="AF67" s="156"/>
      <c r="AG67" s="156"/>
      <c r="AH67" s="157"/>
      <c r="AI67" s="128" t="s">
        <v>134</v>
      </c>
      <c r="AJ67" s="128"/>
      <c r="AK67" s="128"/>
      <c r="AL67" s="128"/>
      <c r="AM67" s="128"/>
      <c r="AN67" s="128"/>
      <c r="AO67" s="128"/>
      <c r="AP67" s="128"/>
      <c r="AQ67" s="128"/>
      <c r="AR67" s="128"/>
      <c r="AS67" s="129"/>
    </row>
    <row r="68" spans="1:45" s="76" customFormat="1" ht="20.100000000000001" customHeight="1" x14ac:dyDescent="0.25">
      <c r="A68" s="180"/>
      <c r="B68" s="164"/>
      <c r="C68" s="130"/>
      <c r="D68" s="130"/>
      <c r="E68" s="130"/>
      <c r="F68" s="130"/>
      <c r="G68" s="130"/>
      <c r="H68" s="130"/>
      <c r="I68" s="130"/>
      <c r="J68" s="130"/>
      <c r="K68" s="130"/>
      <c r="L68" s="131"/>
      <c r="M68" s="158"/>
      <c r="N68" s="159"/>
      <c r="O68" s="159"/>
      <c r="P68" s="159"/>
      <c r="Q68" s="159"/>
      <c r="R68" s="159"/>
      <c r="S68" s="159"/>
      <c r="T68" s="159"/>
      <c r="U68" s="159"/>
      <c r="V68" s="159"/>
      <c r="W68" s="160"/>
      <c r="X68" s="158"/>
      <c r="Y68" s="159"/>
      <c r="Z68" s="159"/>
      <c r="AA68" s="159"/>
      <c r="AB68" s="159"/>
      <c r="AC68" s="159"/>
      <c r="AD68" s="159"/>
      <c r="AE68" s="159"/>
      <c r="AF68" s="159"/>
      <c r="AG68" s="159"/>
      <c r="AH68" s="16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1"/>
    </row>
    <row r="69" spans="1:45" s="76" customFormat="1" ht="20.100000000000001" customHeight="1" thickBot="1" x14ac:dyDescent="0.3">
      <c r="A69" s="181"/>
      <c r="B69" s="182" t="str">
        <f>CONCATENATE($F$8,IF(RIGHT(K69,1)="S",$I$8,$G$8),".",$H$8,".","0",RIGHT(B$12,1),".",RIGHT(K69,1),$A$22,"-",$A67)</f>
        <v>L422.19.05.S4-02</v>
      </c>
      <c r="C69" s="183"/>
      <c r="D69" s="184"/>
      <c r="E69" s="71">
        <f>E24</f>
        <v>3</v>
      </c>
      <c r="F69" s="71" t="str">
        <f t="shared" ref="F69:L69" si="4">F24</f>
        <v>D</v>
      </c>
      <c r="G69" s="71">
        <f t="shared" si="4"/>
        <v>0</v>
      </c>
      <c r="H69" s="71">
        <f t="shared" si="4"/>
        <v>0</v>
      </c>
      <c r="I69" s="71">
        <f t="shared" si="4"/>
        <v>14</v>
      </c>
      <c r="J69" s="71">
        <f t="shared" si="4"/>
        <v>0</v>
      </c>
      <c r="K69" s="71" t="str">
        <f t="shared" si="4"/>
        <v>DS</v>
      </c>
      <c r="L69" s="102">
        <f t="shared" si="4"/>
        <v>58.8</v>
      </c>
      <c r="M69" s="182" t="str">
        <f>CONCATENATE($F$8,IF(RIGHT(V69,1)="S",$I$8,$G$8),".",$H$8,".","0",RIGHT(M$12,1),".",RIGHT(V69,1),$A$22,"-",$A67)</f>
        <v>L422.19.06.S4-02</v>
      </c>
      <c r="N69" s="183"/>
      <c r="O69" s="184"/>
      <c r="P69" s="71">
        <f>P24</f>
        <v>3</v>
      </c>
      <c r="Q69" s="71" t="str">
        <f t="shared" ref="Q69:W69" si="5">Q24</f>
        <v>D</v>
      </c>
      <c r="R69" s="71">
        <f t="shared" si="5"/>
        <v>0</v>
      </c>
      <c r="S69" s="71">
        <f t="shared" si="5"/>
        <v>0</v>
      </c>
      <c r="T69" s="71">
        <f t="shared" si="5"/>
        <v>0</v>
      </c>
      <c r="U69" s="71">
        <f t="shared" si="5"/>
        <v>28</v>
      </c>
      <c r="V69" s="71" t="str">
        <f t="shared" si="5"/>
        <v>DS</v>
      </c>
      <c r="W69" s="102">
        <f t="shared" si="5"/>
        <v>57.4</v>
      </c>
      <c r="X69" s="182" t="str">
        <f>CONCATENATE($F$8,IF(RIGHT(AG69,1)="S",$I$8,$G$8),".",$H$8,".","0",RIGHT(X$12,1),".",RIGHT(AG69,1),$A$13,"-",$A67)</f>
        <v>L422.19.07.S1-02</v>
      </c>
      <c r="Y69" s="183"/>
      <c r="Z69" s="184"/>
      <c r="AA69" s="71">
        <f>AA15</f>
        <v>5</v>
      </c>
      <c r="AB69" s="71" t="str">
        <f t="shared" ref="AB69:AH69" si="6">AB15</f>
        <v>E</v>
      </c>
      <c r="AC69" s="71">
        <f t="shared" si="6"/>
        <v>0</v>
      </c>
      <c r="AD69" s="71">
        <f t="shared" si="6"/>
        <v>0</v>
      </c>
      <c r="AE69" s="71">
        <f t="shared" si="6"/>
        <v>14</v>
      </c>
      <c r="AF69" s="71">
        <f t="shared" si="6"/>
        <v>14</v>
      </c>
      <c r="AG69" s="71" t="str">
        <f t="shared" si="6"/>
        <v>DS</v>
      </c>
      <c r="AH69" s="102">
        <f t="shared" si="6"/>
        <v>95.666666666666671</v>
      </c>
      <c r="AI69" s="182" t="str">
        <f>CONCATENATE($F$8,IF(RIGHT(AR69,1)="S",$I$8,$G$8),".",$H$8,".","0",RIGHT(AI$12,1),".",RIGHT(AR69,1),$A$16,"-",$A67)</f>
        <v>L422.19.08.S2-02</v>
      </c>
      <c r="AJ69" s="183"/>
      <c r="AK69" s="184"/>
      <c r="AL69" s="103">
        <f>AL15</f>
        <v>4</v>
      </c>
      <c r="AM69" s="103" t="str">
        <f t="shared" ref="AM69:AS69" si="7">AM15</f>
        <v>E</v>
      </c>
      <c r="AN69" s="103">
        <f t="shared" si="7"/>
        <v>0</v>
      </c>
      <c r="AO69" s="103">
        <f t="shared" si="7"/>
        <v>0</v>
      </c>
      <c r="AP69" s="103">
        <f t="shared" si="7"/>
        <v>28</v>
      </c>
      <c r="AQ69" s="103">
        <f t="shared" si="7"/>
        <v>0</v>
      </c>
      <c r="AR69" s="103" t="str">
        <f t="shared" si="7"/>
        <v>DS</v>
      </c>
      <c r="AS69" s="102">
        <f t="shared" si="7"/>
        <v>65.333333333333329</v>
      </c>
    </row>
    <row r="70" spans="1:45" s="76" customFormat="1" ht="20.100000000000001" customHeight="1" thickTop="1" x14ac:dyDescent="0.25">
      <c r="A70" s="179" t="s">
        <v>103</v>
      </c>
      <c r="B70" s="155" t="s">
        <v>158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7"/>
      <c r="M70" s="155" t="s">
        <v>119</v>
      </c>
      <c r="N70" s="156"/>
      <c r="O70" s="156"/>
      <c r="P70" s="156"/>
      <c r="Q70" s="156"/>
      <c r="R70" s="156"/>
      <c r="S70" s="156"/>
      <c r="T70" s="156"/>
      <c r="U70" s="156"/>
      <c r="V70" s="156"/>
      <c r="W70" s="157"/>
      <c r="X70" s="155" t="s">
        <v>129</v>
      </c>
      <c r="Y70" s="156"/>
      <c r="Z70" s="156"/>
      <c r="AA70" s="156"/>
      <c r="AB70" s="156"/>
      <c r="AC70" s="156"/>
      <c r="AD70" s="156"/>
      <c r="AE70" s="156"/>
      <c r="AF70" s="156"/>
      <c r="AG70" s="156"/>
      <c r="AH70" s="157"/>
      <c r="AI70" s="128" t="s">
        <v>135</v>
      </c>
      <c r="AJ70" s="128"/>
      <c r="AK70" s="128"/>
      <c r="AL70" s="128"/>
      <c r="AM70" s="128"/>
      <c r="AN70" s="128"/>
      <c r="AO70" s="128"/>
      <c r="AP70" s="128"/>
      <c r="AQ70" s="128"/>
      <c r="AR70" s="128"/>
      <c r="AS70" s="129"/>
    </row>
    <row r="71" spans="1:45" s="76" customFormat="1" ht="20.100000000000001" customHeight="1" x14ac:dyDescent="0.25">
      <c r="A71" s="180"/>
      <c r="B71" s="158"/>
      <c r="C71" s="159"/>
      <c r="D71" s="159"/>
      <c r="E71" s="159"/>
      <c r="F71" s="159"/>
      <c r="G71" s="159"/>
      <c r="H71" s="159"/>
      <c r="I71" s="159"/>
      <c r="J71" s="159"/>
      <c r="K71" s="159"/>
      <c r="L71" s="160"/>
      <c r="M71" s="158"/>
      <c r="N71" s="159"/>
      <c r="O71" s="159"/>
      <c r="P71" s="159"/>
      <c r="Q71" s="159"/>
      <c r="R71" s="159"/>
      <c r="S71" s="159"/>
      <c r="T71" s="159"/>
      <c r="U71" s="159"/>
      <c r="V71" s="159"/>
      <c r="W71" s="160"/>
      <c r="X71" s="158"/>
      <c r="Y71" s="159"/>
      <c r="Z71" s="159"/>
      <c r="AA71" s="159"/>
      <c r="AB71" s="159"/>
      <c r="AC71" s="159"/>
      <c r="AD71" s="159"/>
      <c r="AE71" s="159"/>
      <c r="AF71" s="159"/>
      <c r="AG71" s="159"/>
      <c r="AH71" s="16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1"/>
    </row>
    <row r="72" spans="1:45" s="76" customFormat="1" ht="20.100000000000001" customHeight="1" thickBot="1" x14ac:dyDescent="0.3">
      <c r="A72" s="181"/>
      <c r="B72" s="182" t="str">
        <f>CONCATENATE($F$8,IF(RIGHT(K72,1)="S",$I$8,$G$8),".",$H$8,".","0",RIGHT(B$12,1),".",RIGHT(K72,1),$A$31,"-",$A70)</f>
        <v>L422.19.05.S7-03</v>
      </c>
      <c r="C72" s="183"/>
      <c r="D72" s="184"/>
      <c r="E72" s="71">
        <f>E33</f>
        <v>4</v>
      </c>
      <c r="F72" s="71" t="str">
        <f t="shared" ref="F72:L72" si="8">F33</f>
        <v>E</v>
      </c>
      <c r="G72" s="71">
        <f t="shared" si="8"/>
        <v>0</v>
      </c>
      <c r="H72" s="71">
        <f t="shared" si="8"/>
        <v>0</v>
      </c>
      <c r="I72" s="71">
        <f t="shared" si="8"/>
        <v>14</v>
      </c>
      <c r="J72" s="71">
        <f t="shared" si="8"/>
        <v>14</v>
      </c>
      <c r="K72" s="71" t="str">
        <f t="shared" si="8"/>
        <v>DS</v>
      </c>
      <c r="L72" s="102">
        <f t="shared" si="8"/>
        <v>78.400000000000006</v>
      </c>
      <c r="M72" s="182" t="str">
        <f>CONCATENATE($F$8,IF(RIGHT(V72,1)="S",$I$8,$G$8),".",$H$8,".","0",RIGHT(M$12,1),".",RIGHT(V72,1),$A$25,"-",$A70)</f>
        <v>L420.19.06.D5-03</v>
      </c>
      <c r="N72" s="183"/>
      <c r="O72" s="184"/>
      <c r="P72" s="71">
        <f>P27</f>
        <v>4</v>
      </c>
      <c r="Q72" s="71" t="str">
        <f t="shared" ref="Q72:W72" si="9">Q27</f>
        <v>E</v>
      </c>
      <c r="R72" s="71">
        <f t="shared" si="9"/>
        <v>0</v>
      </c>
      <c r="S72" s="71">
        <f t="shared" si="9"/>
        <v>0</v>
      </c>
      <c r="T72" s="71">
        <f t="shared" si="9"/>
        <v>28</v>
      </c>
      <c r="U72" s="71">
        <f t="shared" si="9"/>
        <v>0</v>
      </c>
      <c r="V72" s="71" t="str">
        <f t="shared" si="9"/>
        <v>DD</v>
      </c>
      <c r="W72" s="102">
        <f t="shared" si="9"/>
        <v>76.533333333333331</v>
      </c>
      <c r="X72" s="182" t="str">
        <f>CONCATENATE($F$8,IF(RIGHT(AG72,1)="S",$I$8,$G$8),".",$H$8,".","0",RIGHT(X$12,1),".",RIGHT(AG72,1),$A$16,"-",$A70)</f>
        <v>L422.19.07.S2-03</v>
      </c>
      <c r="Y72" s="183"/>
      <c r="Z72" s="184"/>
      <c r="AA72" s="71">
        <f>AA18</f>
        <v>5</v>
      </c>
      <c r="AB72" s="71" t="str">
        <f t="shared" ref="AB72:AH72" si="10">AB18</f>
        <v>E</v>
      </c>
      <c r="AC72" s="71">
        <f t="shared" si="10"/>
        <v>0</v>
      </c>
      <c r="AD72" s="71">
        <f t="shared" si="10"/>
        <v>0</v>
      </c>
      <c r="AE72" s="71">
        <f t="shared" si="10"/>
        <v>28</v>
      </c>
      <c r="AF72" s="71">
        <f t="shared" si="10"/>
        <v>0</v>
      </c>
      <c r="AG72" s="71" t="str">
        <f t="shared" si="10"/>
        <v>DS</v>
      </c>
      <c r="AH72" s="102">
        <f t="shared" si="10"/>
        <v>95.666666666666671</v>
      </c>
      <c r="AI72" s="182" t="str">
        <f>CONCATENATE($F$8,IF(RIGHT(AR72,1)="S",$I$8,$G$8),".",$H$8,".","0",RIGHT(AI$12,1),".",RIGHT(AR72,1),$A$19,"-",$A70)</f>
        <v>L422.19.08.S3-03</v>
      </c>
      <c r="AJ72" s="183"/>
      <c r="AK72" s="184"/>
      <c r="AL72" s="103">
        <f>AL15</f>
        <v>4</v>
      </c>
      <c r="AM72" s="103" t="str">
        <f>AM15</f>
        <v>E</v>
      </c>
      <c r="AN72" s="116">
        <f t="shared" ref="AN72" si="11">AN18</f>
        <v>0</v>
      </c>
      <c r="AO72" s="103">
        <f>AO15</f>
        <v>0</v>
      </c>
      <c r="AP72" s="103">
        <v>14</v>
      </c>
      <c r="AQ72" s="103">
        <f>AQ15</f>
        <v>0</v>
      </c>
      <c r="AR72" s="103" t="str">
        <f>AR15</f>
        <v>DS</v>
      </c>
      <c r="AS72" s="102">
        <f>AS15</f>
        <v>65.333333333333329</v>
      </c>
    </row>
    <row r="73" spans="1:45" s="76" customFormat="1" ht="20.100000000000001" customHeight="1" thickTop="1" x14ac:dyDescent="0.25">
      <c r="A73" s="179" t="s">
        <v>104</v>
      </c>
      <c r="B73" s="155" t="s">
        <v>161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7"/>
      <c r="M73" s="155" t="s">
        <v>120</v>
      </c>
      <c r="N73" s="156"/>
      <c r="O73" s="156"/>
      <c r="P73" s="156"/>
      <c r="Q73" s="156"/>
      <c r="R73" s="156"/>
      <c r="S73" s="156"/>
      <c r="T73" s="156"/>
      <c r="U73" s="156"/>
      <c r="V73" s="156"/>
      <c r="W73" s="157"/>
      <c r="X73" s="155" t="s">
        <v>130</v>
      </c>
      <c r="Y73" s="156"/>
      <c r="Z73" s="156"/>
      <c r="AA73" s="156"/>
      <c r="AB73" s="156"/>
      <c r="AC73" s="156"/>
      <c r="AD73" s="156"/>
      <c r="AE73" s="156"/>
      <c r="AF73" s="156"/>
      <c r="AG73" s="156"/>
      <c r="AH73" s="157"/>
      <c r="AI73" s="128" t="s">
        <v>136</v>
      </c>
      <c r="AJ73" s="128"/>
      <c r="AK73" s="128"/>
      <c r="AL73" s="128"/>
      <c r="AM73" s="128"/>
      <c r="AN73" s="128"/>
      <c r="AO73" s="128"/>
      <c r="AP73" s="128"/>
      <c r="AQ73" s="128"/>
      <c r="AR73" s="128"/>
      <c r="AS73" s="129"/>
    </row>
    <row r="74" spans="1:45" s="76" customFormat="1" ht="20.100000000000001" customHeight="1" x14ac:dyDescent="0.25">
      <c r="A74" s="180"/>
      <c r="B74" s="158"/>
      <c r="C74" s="159"/>
      <c r="D74" s="159"/>
      <c r="E74" s="159"/>
      <c r="F74" s="159"/>
      <c r="G74" s="159"/>
      <c r="H74" s="159"/>
      <c r="I74" s="159"/>
      <c r="J74" s="159"/>
      <c r="K74" s="159"/>
      <c r="L74" s="160"/>
      <c r="M74" s="158"/>
      <c r="N74" s="159"/>
      <c r="O74" s="159"/>
      <c r="P74" s="159"/>
      <c r="Q74" s="159"/>
      <c r="R74" s="159"/>
      <c r="S74" s="159"/>
      <c r="T74" s="159"/>
      <c r="U74" s="159"/>
      <c r="V74" s="159"/>
      <c r="W74" s="160"/>
      <c r="X74" s="158"/>
      <c r="Y74" s="159"/>
      <c r="Z74" s="159"/>
      <c r="AA74" s="159"/>
      <c r="AB74" s="159"/>
      <c r="AC74" s="159"/>
      <c r="AD74" s="159"/>
      <c r="AE74" s="159"/>
      <c r="AF74" s="159"/>
      <c r="AG74" s="159"/>
      <c r="AH74" s="16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1"/>
    </row>
    <row r="75" spans="1:45" s="76" customFormat="1" ht="20.100000000000001" customHeight="1" thickBot="1" x14ac:dyDescent="0.3">
      <c r="A75" s="181"/>
      <c r="B75" s="182" t="str">
        <f>CONCATENATE($F$8,IF(RIGHT(K75,1)="S",$I$8,$G$8),".",$H$8,".","0",RIGHT(B$12,1),".",RIGHT(K75,1),$A$31,"-",$A73)</f>
        <v>L422.19.05.S7-04</v>
      </c>
      <c r="C75" s="183"/>
      <c r="D75" s="184"/>
      <c r="E75" s="71">
        <f>E33</f>
        <v>4</v>
      </c>
      <c r="F75" s="71" t="str">
        <f t="shared" ref="F75:L75" si="12">F33</f>
        <v>E</v>
      </c>
      <c r="G75" s="71">
        <f t="shared" si="12"/>
        <v>0</v>
      </c>
      <c r="H75" s="71">
        <f t="shared" si="12"/>
        <v>0</v>
      </c>
      <c r="I75" s="71">
        <f t="shared" si="12"/>
        <v>14</v>
      </c>
      <c r="J75" s="71">
        <f t="shared" si="12"/>
        <v>14</v>
      </c>
      <c r="K75" s="71" t="str">
        <f t="shared" si="12"/>
        <v>DS</v>
      </c>
      <c r="L75" s="102">
        <f t="shared" si="12"/>
        <v>78.400000000000006</v>
      </c>
      <c r="M75" s="182" t="str">
        <f>CONCATENATE($F$8,IF(RIGHT(V75,1)="S",$I$8,$G$8),".",$H$8,".","0",RIGHT(M$12,1),".",RIGHT(V75,1),$A$25,"-",$A73)</f>
        <v>L420.19.06.D5-04</v>
      </c>
      <c r="N75" s="183"/>
      <c r="O75" s="184"/>
      <c r="P75" s="71">
        <f>P27</f>
        <v>4</v>
      </c>
      <c r="Q75" s="71" t="str">
        <f t="shared" ref="Q75:W75" si="13">Q27</f>
        <v>E</v>
      </c>
      <c r="R75" s="71">
        <f t="shared" si="13"/>
        <v>0</v>
      </c>
      <c r="S75" s="71">
        <f t="shared" si="13"/>
        <v>0</v>
      </c>
      <c r="T75" s="71">
        <f t="shared" si="13"/>
        <v>28</v>
      </c>
      <c r="U75" s="71">
        <f t="shared" si="13"/>
        <v>0</v>
      </c>
      <c r="V75" s="71" t="str">
        <f t="shared" si="13"/>
        <v>DD</v>
      </c>
      <c r="W75" s="102">
        <f t="shared" si="13"/>
        <v>76.533333333333331</v>
      </c>
      <c r="X75" s="182" t="str">
        <f>CONCATENATE($F$8,IF(RIGHT(AG75,1)="S",$I$8,$G$8),".",$H$8,".","0",RIGHT(X$12,1),".",RIGHT(AG75,1),$A$16,"-",$A73)</f>
        <v>L422.19.07.S2-04</v>
      </c>
      <c r="Y75" s="183"/>
      <c r="Z75" s="184"/>
      <c r="AA75" s="71">
        <f>AA18</f>
        <v>5</v>
      </c>
      <c r="AB75" s="71" t="str">
        <f t="shared" ref="AB75:AH75" si="14">AB18</f>
        <v>E</v>
      </c>
      <c r="AC75" s="71">
        <f t="shared" si="14"/>
        <v>0</v>
      </c>
      <c r="AD75" s="71">
        <f t="shared" si="14"/>
        <v>0</v>
      </c>
      <c r="AE75" s="71">
        <f t="shared" si="14"/>
        <v>28</v>
      </c>
      <c r="AF75" s="71">
        <f t="shared" si="14"/>
        <v>0</v>
      </c>
      <c r="AG75" s="71" t="str">
        <f t="shared" si="14"/>
        <v>DS</v>
      </c>
      <c r="AH75" s="102">
        <f t="shared" si="14"/>
        <v>95.666666666666671</v>
      </c>
      <c r="AI75" s="182" t="str">
        <f>CONCATENATE($F$8,IF(RIGHT(AR75,1)="S",$I$8,$G$8),".",$H$8,".","0",RIGHT(AI$12,1),".",RIGHT(AR75,1),$A$22,"-",$A73)</f>
        <v>L422.19.08.S4-04</v>
      </c>
      <c r="AJ75" s="183"/>
      <c r="AK75" s="184"/>
      <c r="AL75" s="103">
        <v>3</v>
      </c>
      <c r="AM75" s="103" t="s">
        <v>4</v>
      </c>
      <c r="AN75" s="116">
        <f>AN18</f>
        <v>0</v>
      </c>
      <c r="AO75" s="103">
        <v>0</v>
      </c>
      <c r="AP75" s="103">
        <v>0</v>
      </c>
      <c r="AQ75" s="103">
        <v>14</v>
      </c>
      <c r="AR75" s="103" t="s">
        <v>79</v>
      </c>
      <c r="AS75" s="102">
        <v>39.200000000000003</v>
      </c>
    </row>
    <row r="76" spans="1:45" s="76" customFormat="1" ht="20.100000000000001" customHeight="1" thickTop="1" x14ac:dyDescent="0.25">
      <c r="A76" s="179" t="s">
        <v>105</v>
      </c>
      <c r="B76" s="155"/>
      <c r="C76" s="156"/>
      <c r="D76" s="156"/>
      <c r="E76" s="156"/>
      <c r="F76" s="156"/>
      <c r="G76" s="156"/>
      <c r="H76" s="156"/>
      <c r="I76" s="156"/>
      <c r="J76" s="156"/>
      <c r="K76" s="156"/>
      <c r="L76" s="157"/>
      <c r="M76" s="155" t="s">
        <v>159</v>
      </c>
      <c r="N76" s="156"/>
      <c r="O76" s="156"/>
      <c r="P76" s="156"/>
      <c r="Q76" s="156"/>
      <c r="R76" s="156"/>
      <c r="S76" s="156"/>
      <c r="T76" s="156"/>
      <c r="U76" s="156"/>
      <c r="V76" s="156"/>
      <c r="W76" s="157"/>
      <c r="X76" s="155" t="s">
        <v>131</v>
      </c>
      <c r="Y76" s="156"/>
      <c r="Z76" s="156"/>
      <c r="AA76" s="156"/>
      <c r="AB76" s="156"/>
      <c r="AC76" s="156"/>
      <c r="AD76" s="156"/>
      <c r="AE76" s="156"/>
      <c r="AF76" s="156"/>
      <c r="AG76" s="156"/>
      <c r="AH76" s="157"/>
      <c r="AI76" s="128" t="s">
        <v>137</v>
      </c>
      <c r="AJ76" s="128"/>
      <c r="AK76" s="128"/>
      <c r="AL76" s="128"/>
      <c r="AM76" s="128"/>
      <c r="AN76" s="128"/>
      <c r="AO76" s="128"/>
      <c r="AP76" s="128"/>
      <c r="AQ76" s="128"/>
      <c r="AR76" s="128"/>
      <c r="AS76" s="129"/>
    </row>
    <row r="77" spans="1:45" s="76" customFormat="1" ht="20.100000000000001" customHeight="1" x14ac:dyDescent="0.25">
      <c r="A77" s="180"/>
      <c r="B77" s="158"/>
      <c r="C77" s="159"/>
      <c r="D77" s="159"/>
      <c r="E77" s="159"/>
      <c r="F77" s="159"/>
      <c r="G77" s="159"/>
      <c r="H77" s="159"/>
      <c r="I77" s="159"/>
      <c r="J77" s="159"/>
      <c r="K77" s="159"/>
      <c r="L77" s="160"/>
      <c r="M77" s="158"/>
      <c r="N77" s="159"/>
      <c r="O77" s="159"/>
      <c r="P77" s="159"/>
      <c r="Q77" s="159"/>
      <c r="R77" s="159"/>
      <c r="S77" s="159"/>
      <c r="T77" s="159"/>
      <c r="U77" s="159"/>
      <c r="V77" s="159"/>
      <c r="W77" s="160"/>
      <c r="X77" s="158"/>
      <c r="Y77" s="159"/>
      <c r="Z77" s="159"/>
      <c r="AA77" s="159"/>
      <c r="AB77" s="159"/>
      <c r="AC77" s="159"/>
      <c r="AD77" s="159"/>
      <c r="AE77" s="159"/>
      <c r="AF77" s="159"/>
      <c r="AG77" s="159"/>
      <c r="AH77" s="16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1"/>
    </row>
    <row r="78" spans="1:45" s="76" customFormat="1" ht="20.100000000000001" customHeight="1" thickBot="1" x14ac:dyDescent="0.3">
      <c r="A78" s="181"/>
      <c r="B78" s="150"/>
      <c r="C78" s="151"/>
      <c r="D78" s="152"/>
      <c r="E78" s="71"/>
      <c r="F78" s="91"/>
      <c r="G78" s="73"/>
      <c r="H78" s="74"/>
      <c r="I78" s="74"/>
      <c r="J78" s="75"/>
      <c r="K78" s="91"/>
      <c r="L78" s="72"/>
      <c r="M78" s="182" t="str">
        <f>CONCATENATE($F$8,IF(RIGHT(V78,1)="S",$I$8,$G$8),".",$H$8,".","0",RIGHT(M$12,1),".",RIGHT(V78,1),$A$28,"-",$A76)</f>
        <v>L420.19.06.D6-05</v>
      </c>
      <c r="N78" s="183"/>
      <c r="O78" s="184"/>
      <c r="P78" s="71">
        <f>P30</f>
        <v>4</v>
      </c>
      <c r="Q78" s="71" t="str">
        <f t="shared" ref="Q78:W78" si="15">Q30</f>
        <v>E</v>
      </c>
      <c r="R78" s="71">
        <f t="shared" si="15"/>
        <v>0</v>
      </c>
      <c r="S78" s="71">
        <f t="shared" si="15"/>
        <v>0</v>
      </c>
      <c r="T78" s="71">
        <f t="shared" si="15"/>
        <v>28</v>
      </c>
      <c r="U78" s="71">
        <f t="shared" si="15"/>
        <v>0</v>
      </c>
      <c r="V78" s="71" t="str">
        <f t="shared" si="15"/>
        <v>DD</v>
      </c>
      <c r="W78" s="102">
        <f t="shared" si="15"/>
        <v>76.533333333333331</v>
      </c>
      <c r="X78" s="182" t="str">
        <f>CONCATENATE($F$8,IF(RIGHT(AG78,1)="S",$I$8,$G$8),".",$H$8,".","0",RIGHT(X$12,1),".",RIGHT(AG78,1),$A$19,"-",$A76)</f>
        <v>L422.19.07.S3-05</v>
      </c>
      <c r="Y78" s="183"/>
      <c r="Z78" s="184"/>
      <c r="AA78" s="71">
        <f>AA21</f>
        <v>5</v>
      </c>
      <c r="AB78" s="71" t="str">
        <f t="shared" ref="AB78:AH78" si="16">AB21</f>
        <v>D</v>
      </c>
      <c r="AC78" s="71">
        <f t="shared" si="16"/>
        <v>0</v>
      </c>
      <c r="AD78" s="71">
        <f t="shared" si="16"/>
        <v>0</v>
      </c>
      <c r="AE78" s="71">
        <f t="shared" si="16"/>
        <v>7</v>
      </c>
      <c r="AF78" s="71">
        <f t="shared" si="16"/>
        <v>21</v>
      </c>
      <c r="AG78" s="71" t="str">
        <f t="shared" si="16"/>
        <v>DS</v>
      </c>
      <c r="AH78" s="102">
        <f t="shared" si="16"/>
        <v>95.666666666666671</v>
      </c>
      <c r="AI78" s="182" t="str">
        <f>CONCATENATE($F$8,IF(RIGHT(AR78,1)="S",$I$8,$G$8),".",$H$8,".","0",RIGHT(AI$12,1),".",RIGHT(AR78,1),$A$13,"-",$A76)</f>
        <v>L422.19.08.S1-05</v>
      </c>
      <c r="AJ78" s="183"/>
      <c r="AK78" s="184"/>
      <c r="AL78" s="71">
        <v>4</v>
      </c>
      <c r="AM78" s="71" t="s">
        <v>4</v>
      </c>
      <c r="AN78" s="71">
        <f>AN21</f>
        <v>0</v>
      </c>
      <c r="AO78" s="71">
        <v>0</v>
      </c>
      <c r="AP78" s="71">
        <v>28</v>
      </c>
      <c r="AQ78" s="71">
        <v>0</v>
      </c>
      <c r="AR78" s="71" t="s">
        <v>79</v>
      </c>
      <c r="AS78" s="102">
        <v>52.266666666666666</v>
      </c>
    </row>
    <row r="79" spans="1:45" s="76" customFormat="1" ht="20.100000000000001" customHeight="1" thickTop="1" x14ac:dyDescent="0.25">
      <c r="A79" s="179" t="s">
        <v>106</v>
      </c>
      <c r="B79" s="163"/>
      <c r="C79" s="128"/>
      <c r="D79" s="128"/>
      <c r="E79" s="128"/>
      <c r="F79" s="128"/>
      <c r="G79" s="128"/>
      <c r="H79" s="128"/>
      <c r="I79" s="128"/>
      <c r="J79" s="128"/>
      <c r="K79" s="128"/>
      <c r="L79" s="129"/>
      <c r="M79" s="155" t="s">
        <v>160</v>
      </c>
      <c r="N79" s="156"/>
      <c r="O79" s="156"/>
      <c r="P79" s="156"/>
      <c r="Q79" s="156"/>
      <c r="R79" s="156"/>
      <c r="S79" s="156"/>
      <c r="T79" s="156"/>
      <c r="U79" s="156"/>
      <c r="V79" s="156"/>
      <c r="W79" s="157"/>
      <c r="X79" s="155" t="s">
        <v>132</v>
      </c>
      <c r="Y79" s="156"/>
      <c r="Z79" s="156"/>
      <c r="AA79" s="156"/>
      <c r="AB79" s="156"/>
      <c r="AC79" s="156"/>
      <c r="AD79" s="156"/>
      <c r="AE79" s="156"/>
      <c r="AF79" s="156"/>
      <c r="AG79" s="156"/>
      <c r="AH79" s="157"/>
      <c r="AI79" s="128" t="s">
        <v>138</v>
      </c>
      <c r="AJ79" s="128"/>
      <c r="AK79" s="128"/>
      <c r="AL79" s="128"/>
      <c r="AM79" s="128"/>
      <c r="AN79" s="128"/>
      <c r="AO79" s="128"/>
      <c r="AP79" s="128"/>
      <c r="AQ79" s="128"/>
      <c r="AR79" s="128"/>
      <c r="AS79" s="129"/>
    </row>
    <row r="80" spans="1:45" s="76" customFormat="1" ht="20.100000000000001" customHeight="1" x14ac:dyDescent="0.25">
      <c r="A80" s="180"/>
      <c r="B80" s="164"/>
      <c r="C80" s="130"/>
      <c r="D80" s="130"/>
      <c r="E80" s="130"/>
      <c r="F80" s="130"/>
      <c r="G80" s="130"/>
      <c r="H80" s="130"/>
      <c r="I80" s="130"/>
      <c r="J80" s="130"/>
      <c r="K80" s="130"/>
      <c r="L80" s="131"/>
      <c r="M80" s="158"/>
      <c r="N80" s="159"/>
      <c r="O80" s="159"/>
      <c r="P80" s="159"/>
      <c r="Q80" s="159"/>
      <c r="R80" s="159"/>
      <c r="S80" s="159"/>
      <c r="T80" s="159"/>
      <c r="U80" s="159"/>
      <c r="V80" s="159"/>
      <c r="W80" s="160"/>
      <c r="X80" s="158"/>
      <c r="Y80" s="159"/>
      <c r="Z80" s="159"/>
      <c r="AA80" s="159"/>
      <c r="AB80" s="159"/>
      <c r="AC80" s="159"/>
      <c r="AD80" s="159"/>
      <c r="AE80" s="159"/>
      <c r="AF80" s="159"/>
      <c r="AG80" s="159"/>
      <c r="AH80" s="16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1"/>
    </row>
    <row r="81" spans="1:45" s="76" customFormat="1" ht="20.100000000000001" customHeight="1" thickBot="1" x14ac:dyDescent="0.3">
      <c r="A81" s="181"/>
      <c r="B81" s="150"/>
      <c r="C81" s="151"/>
      <c r="D81" s="152"/>
      <c r="E81" s="71"/>
      <c r="F81" s="91"/>
      <c r="G81" s="73"/>
      <c r="H81" s="74"/>
      <c r="I81" s="74"/>
      <c r="J81" s="75"/>
      <c r="K81" s="91"/>
      <c r="L81" s="72"/>
      <c r="M81" s="182" t="str">
        <f>CONCATENATE($F$8,IF(RIGHT(V81,1)="S",$I$8,$G$8),".",$H$8,".","0",RIGHT(M$12,1),".",RIGHT(V81,1),$A$28,"-",$A79)</f>
        <v>L420.19.06.D6-06</v>
      </c>
      <c r="N81" s="183"/>
      <c r="O81" s="184"/>
      <c r="P81" s="71">
        <f>P30</f>
        <v>4</v>
      </c>
      <c r="Q81" s="71" t="str">
        <f t="shared" ref="Q81:W81" si="17">Q30</f>
        <v>E</v>
      </c>
      <c r="R81" s="71">
        <f t="shared" si="17"/>
        <v>0</v>
      </c>
      <c r="S81" s="71">
        <f t="shared" si="17"/>
        <v>0</v>
      </c>
      <c r="T81" s="71">
        <f t="shared" si="17"/>
        <v>28</v>
      </c>
      <c r="U81" s="71">
        <f t="shared" si="17"/>
        <v>0</v>
      </c>
      <c r="V81" s="71" t="str">
        <f t="shared" si="17"/>
        <v>DD</v>
      </c>
      <c r="W81" s="102">
        <f t="shared" si="17"/>
        <v>76.533333333333331</v>
      </c>
      <c r="X81" s="182" t="str">
        <f>CONCATENATE($F$8,IF(RIGHT(AG81,1)="S",$I$8,$G$8),".",$H$8,".","0",RIGHT(X$12,1),".",RIGHT(AG81,1),$A$19,"-",$A79)</f>
        <v>L422.19.07.S3-06</v>
      </c>
      <c r="Y81" s="183"/>
      <c r="Z81" s="184"/>
      <c r="AA81" s="71">
        <f>AA21</f>
        <v>5</v>
      </c>
      <c r="AB81" s="71" t="str">
        <f t="shared" ref="AB81:AH81" si="18">AB21</f>
        <v>D</v>
      </c>
      <c r="AC81" s="71">
        <f t="shared" si="18"/>
        <v>0</v>
      </c>
      <c r="AD81" s="71">
        <f t="shared" si="18"/>
        <v>0</v>
      </c>
      <c r="AE81" s="71">
        <f t="shared" si="18"/>
        <v>7</v>
      </c>
      <c r="AF81" s="71">
        <f t="shared" si="18"/>
        <v>21</v>
      </c>
      <c r="AG81" s="71" t="str">
        <f t="shared" si="18"/>
        <v>DS</v>
      </c>
      <c r="AH81" s="102">
        <f t="shared" si="18"/>
        <v>95.666666666666671</v>
      </c>
      <c r="AI81" s="182" t="str">
        <f>CONCATENATE($F$8,IF(RIGHT(AR81,1)="S",$I$8,$G$8),".",$H$8,".","0",RIGHT(AI$12,1),".",RIGHT(AR81,1),$A$16,"-",$A79)</f>
        <v>L422.19.08.S2-06</v>
      </c>
      <c r="AJ81" s="183"/>
      <c r="AK81" s="184"/>
      <c r="AL81" s="103">
        <v>4</v>
      </c>
      <c r="AM81" s="103" t="s">
        <v>4</v>
      </c>
      <c r="AN81" s="103">
        <f>AN21</f>
        <v>0</v>
      </c>
      <c r="AO81" s="103">
        <v>0</v>
      </c>
      <c r="AP81" s="103">
        <v>28</v>
      </c>
      <c r="AQ81" s="103">
        <v>0</v>
      </c>
      <c r="AR81" s="103" t="s">
        <v>79</v>
      </c>
      <c r="AS81" s="102">
        <v>52.266666666666666</v>
      </c>
    </row>
    <row r="82" spans="1:45" s="76" customFormat="1" ht="20.100000000000001" customHeight="1" thickTop="1" x14ac:dyDescent="0.25">
      <c r="A82" s="179" t="s">
        <v>107</v>
      </c>
      <c r="B82" s="163"/>
      <c r="C82" s="128"/>
      <c r="D82" s="128"/>
      <c r="E82" s="128"/>
      <c r="F82" s="128"/>
      <c r="G82" s="128"/>
      <c r="H82" s="128"/>
      <c r="I82" s="128"/>
      <c r="J82" s="128"/>
      <c r="K82" s="128"/>
      <c r="L82" s="129"/>
      <c r="M82" s="155" t="s">
        <v>121</v>
      </c>
      <c r="N82" s="156"/>
      <c r="O82" s="156"/>
      <c r="P82" s="156"/>
      <c r="Q82" s="156"/>
      <c r="R82" s="156"/>
      <c r="S82" s="156"/>
      <c r="T82" s="156"/>
      <c r="U82" s="156"/>
      <c r="V82" s="156"/>
      <c r="W82" s="157"/>
      <c r="X82" s="155" t="s">
        <v>162</v>
      </c>
      <c r="Y82" s="156"/>
      <c r="Z82" s="156"/>
      <c r="AA82" s="156"/>
      <c r="AB82" s="156"/>
      <c r="AC82" s="156"/>
      <c r="AD82" s="156"/>
      <c r="AE82" s="156"/>
      <c r="AF82" s="156"/>
      <c r="AG82" s="156"/>
      <c r="AH82" s="157"/>
      <c r="AI82" s="128" t="s">
        <v>139</v>
      </c>
      <c r="AJ82" s="128"/>
      <c r="AK82" s="128"/>
      <c r="AL82" s="128"/>
      <c r="AM82" s="128"/>
      <c r="AN82" s="128"/>
      <c r="AO82" s="128"/>
      <c r="AP82" s="128"/>
      <c r="AQ82" s="128"/>
      <c r="AR82" s="128"/>
      <c r="AS82" s="129"/>
    </row>
    <row r="83" spans="1:45" s="76" customFormat="1" ht="20.100000000000001" customHeight="1" x14ac:dyDescent="0.25">
      <c r="A83" s="180"/>
      <c r="B83" s="164"/>
      <c r="C83" s="130"/>
      <c r="D83" s="130"/>
      <c r="E83" s="130"/>
      <c r="F83" s="130"/>
      <c r="G83" s="130"/>
      <c r="H83" s="130"/>
      <c r="I83" s="130"/>
      <c r="J83" s="130"/>
      <c r="K83" s="130"/>
      <c r="L83" s="131"/>
      <c r="M83" s="158"/>
      <c r="N83" s="159"/>
      <c r="O83" s="159"/>
      <c r="P83" s="159"/>
      <c r="Q83" s="159"/>
      <c r="R83" s="159"/>
      <c r="S83" s="159"/>
      <c r="T83" s="159"/>
      <c r="U83" s="159"/>
      <c r="V83" s="159"/>
      <c r="W83" s="160"/>
      <c r="X83" s="158"/>
      <c r="Y83" s="159"/>
      <c r="Z83" s="159"/>
      <c r="AA83" s="159"/>
      <c r="AB83" s="159"/>
      <c r="AC83" s="159"/>
      <c r="AD83" s="159"/>
      <c r="AE83" s="159"/>
      <c r="AF83" s="159"/>
      <c r="AG83" s="159"/>
      <c r="AH83" s="16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1"/>
    </row>
    <row r="84" spans="1:45" s="76" customFormat="1" ht="20.100000000000001" customHeight="1" thickBot="1" x14ac:dyDescent="0.3">
      <c r="A84" s="181"/>
      <c r="B84" s="150"/>
      <c r="C84" s="151"/>
      <c r="D84" s="152"/>
      <c r="E84" s="71"/>
      <c r="F84" s="91"/>
      <c r="G84" s="73"/>
      <c r="H84" s="74"/>
      <c r="I84" s="74"/>
      <c r="J84" s="75"/>
      <c r="K84" s="91"/>
      <c r="L84" s="72"/>
      <c r="M84" s="182" t="str">
        <f>CONCATENATE($F$8,IF(RIGHT(V84,1)="S",$I$8,$G$8),".",$H$8,".","0",RIGHT(M$12,1),".",RIGHT(V84,1),$A$31,"-",$A82)</f>
        <v>L422.19.06.S7-07</v>
      </c>
      <c r="N84" s="183"/>
      <c r="O84" s="184"/>
      <c r="P84" s="71">
        <f>P33</f>
        <v>4</v>
      </c>
      <c r="Q84" s="71" t="str">
        <f t="shared" ref="Q84:W84" si="19">Q33</f>
        <v>E</v>
      </c>
      <c r="R84" s="71">
        <f t="shared" si="19"/>
        <v>0</v>
      </c>
      <c r="S84" s="71">
        <f t="shared" si="19"/>
        <v>0</v>
      </c>
      <c r="T84" s="71">
        <f t="shared" si="19"/>
        <v>28</v>
      </c>
      <c r="U84" s="71">
        <f t="shared" si="19"/>
        <v>0</v>
      </c>
      <c r="V84" s="71" t="str">
        <f t="shared" si="19"/>
        <v>DS</v>
      </c>
      <c r="W84" s="102">
        <f t="shared" si="19"/>
        <v>76.533333333333331</v>
      </c>
      <c r="X84" s="182" t="str">
        <f>CONCATENATE($F$8,IF(RIGHT(AG84,1)="S",$I$8,$G$8),".",$H$8,".","0",RIGHT(X$12,1),".",RIGHT(AG84,1),$A$22,"-",$A82)</f>
        <v>L422.19.07.S4-07</v>
      </c>
      <c r="Y84" s="183"/>
      <c r="Z84" s="184"/>
      <c r="AA84" s="71">
        <f>AA24</f>
        <v>5</v>
      </c>
      <c r="AB84" s="71" t="str">
        <f t="shared" ref="AB84:AH84" si="20">AB24</f>
        <v>E</v>
      </c>
      <c r="AC84" s="71">
        <f t="shared" si="20"/>
        <v>0</v>
      </c>
      <c r="AD84" s="71">
        <f t="shared" si="20"/>
        <v>0</v>
      </c>
      <c r="AE84" s="71">
        <f t="shared" si="20"/>
        <v>14</v>
      </c>
      <c r="AF84" s="71">
        <f t="shared" si="20"/>
        <v>14</v>
      </c>
      <c r="AG84" s="71" t="str">
        <f t="shared" si="20"/>
        <v>DS</v>
      </c>
      <c r="AH84" s="102">
        <f t="shared" si="20"/>
        <v>95.666666666666671</v>
      </c>
      <c r="AI84" s="182" t="str">
        <f>CONCATENATE($F$8,IF(RIGHT(AR84,1)="S",$I$8,$G$8),".",$H$8,".","0",RIGHT(AI$12,1),".",RIGHT(AR84,1),$A$19,"-",$A82)</f>
        <v>L422.19.08.S3-07</v>
      </c>
      <c r="AJ84" s="183"/>
      <c r="AK84" s="184"/>
      <c r="AL84" s="71">
        <v>4</v>
      </c>
      <c r="AM84" s="71" t="s">
        <v>4</v>
      </c>
      <c r="AN84" s="71">
        <f>AN24</f>
        <v>0</v>
      </c>
      <c r="AO84" s="71">
        <v>0</v>
      </c>
      <c r="AP84" s="71">
        <v>14</v>
      </c>
      <c r="AQ84" s="71">
        <v>0</v>
      </c>
      <c r="AR84" s="71" t="s">
        <v>79</v>
      </c>
      <c r="AS84" s="102">
        <v>52</v>
      </c>
    </row>
    <row r="85" spans="1:45" s="76" customFormat="1" ht="20.100000000000001" customHeight="1" thickTop="1" x14ac:dyDescent="0.25">
      <c r="A85" s="179" t="s">
        <v>109</v>
      </c>
      <c r="B85" s="163"/>
      <c r="C85" s="128"/>
      <c r="D85" s="128"/>
      <c r="E85" s="127"/>
      <c r="F85" s="127"/>
      <c r="G85" s="127"/>
      <c r="H85" s="127"/>
      <c r="I85" s="127"/>
      <c r="J85" s="127"/>
      <c r="K85" s="127"/>
      <c r="L85" s="186"/>
      <c r="M85" s="155" t="s">
        <v>122</v>
      </c>
      <c r="N85" s="156"/>
      <c r="O85" s="156"/>
      <c r="P85" s="156"/>
      <c r="Q85" s="156"/>
      <c r="R85" s="156"/>
      <c r="S85" s="156"/>
      <c r="T85" s="156"/>
      <c r="U85" s="156"/>
      <c r="V85" s="156"/>
      <c r="W85" s="157"/>
      <c r="X85" s="155" t="s">
        <v>163</v>
      </c>
      <c r="Y85" s="156"/>
      <c r="Z85" s="156"/>
      <c r="AA85" s="156"/>
      <c r="AB85" s="156"/>
      <c r="AC85" s="156"/>
      <c r="AD85" s="156"/>
      <c r="AE85" s="156"/>
      <c r="AF85" s="156"/>
      <c r="AG85" s="156"/>
      <c r="AH85" s="157"/>
      <c r="AI85" s="128" t="s">
        <v>140</v>
      </c>
      <c r="AJ85" s="128"/>
      <c r="AK85" s="128"/>
      <c r="AL85" s="128"/>
      <c r="AM85" s="128"/>
      <c r="AN85" s="128"/>
      <c r="AO85" s="128"/>
      <c r="AP85" s="128"/>
      <c r="AQ85" s="128"/>
      <c r="AR85" s="128"/>
      <c r="AS85" s="129"/>
    </row>
    <row r="86" spans="1:45" s="76" customFormat="1" ht="20.100000000000001" customHeight="1" x14ac:dyDescent="0.25">
      <c r="A86" s="180"/>
      <c r="B86" s="187"/>
      <c r="C86" s="188"/>
      <c r="D86" s="188"/>
      <c r="E86" s="188"/>
      <c r="F86" s="188"/>
      <c r="G86" s="188"/>
      <c r="H86" s="188"/>
      <c r="I86" s="188"/>
      <c r="J86" s="188"/>
      <c r="K86" s="188"/>
      <c r="L86" s="189"/>
      <c r="M86" s="158"/>
      <c r="N86" s="159"/>
      <c r="O86" s="159"/>
      <c r="P86" s="159"/>
      <c r="Q86" s="159"/>
      <c r="R86" s="159"/>
      <c r="S86" s="159"/>
      <c r="T86" s="159"/>
      <c r="U86" s="159"/>
      <c r="V86" s="159"/>
      <c r="W86" s="160"/>
      <c r="X86" s="158"/>
      <c r="Y86" s="159"/>
      <c r="Z86" s="159"/>
      <c r="AA86" s="159"/>
      <c r="AB86" s="159"/>
      <c r="AC86" s="159"/>
      <c r="AD86" s="159"/>
      <c r="AE86" s="159"/>
      <c r="AF86" s="159"/>
      <c r="AG86" s="159"/>
      <c r="AH86" s="16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1"/>
    </row>
    <row r="87" spans="1:45" s="76" customFormat="1" ht="20.100000000000001" customHeight="1" thickBot="1" x14ac:dyDescent="0.3">
      <c r="A87" s="181"/>
      <c r="B87" s="150"/>
      <c r="C87" s="151"/>
      <c r="D87" s="152"/>
      <c r="E87" s="71"/>
      <c r="F87" s="91"/>
      <c r="G87" s="73"/>
      <c r="H87" s="74"/>
      <c r="I87" s="74"/>
      <c r="J87" s="75"/>
      <c r="K87" s="91"/>
      <c r="L87" s="72"/>
      <c r="M87" s="182" t="str">
        <f>CONCATENATE($F$8,IF(RIGHT(V87,1)="S",$I$8,$G$8),".",$H$8,".","0",RIGHT(M$12,1),".",RIGHT(V87,1),$A$31,"-",$A85)</f>
        <v>L422.19.06.S7-08</v>
      </c>
      <c r="N87" s="183"/>
      <c r="O87" s="184"/>
      <c r="P87" s="71">
        <f>P33</f>
        <v>4</v>
      </c>
      <c r="Q87" s="71" t="str">
        <f t="shared" ref="Q87:W87" si="21">Q33</f>
        <v>E</v>
      </c>
      <c r="R87" s="71">
        <f t="shared" si="21"/>
        <v>0</v>
      </c>
      <c r="S87" s="71">
        <f t="shared" si="21"/>
        <v>0</v>
      </c>
      <c r="T87" s="71">
        <f t="shared" si="21"/>
        <v>28</v>
      </c>
      <c r="U87" s="71">
        <f t="shared" si="21"/>
        <v>0</v>
      </c>
      <c r="V87" s="71" t="str">
        <f t="shared" si="21"/>
        <v>DS</v>
      </c>
      <c r="W87" s="102">
        <f t="shared" si="21"/>
        <v>76.533333333333331</v>
      </c>
      <c r="X87" s="182" t="str">
        <f>CONCATENATE($F$8,IF(RIGHT(AG87,1)="S",$I$8,$G$8),".",$H$8,".","0",RIGHT(X$12,1),".",RIGHT(AG87,1),$A$22,"-",$A85)</f>
        <v>L422.19.07.S4-08</v>
      </c>
      <c r="Y87" s="183"/>
      <c r="Z87" s="184"/>
      <c r="AA87" s="71">
        <f>AA24</f>
        <v>5</v>
      </c>
      <c r="AB87" s="71" t="str">
        <f t="shared" ref="AB87:AH87" si="22">AB24</f>
        <v>E</v>
      </c>
      <c r="AC87" s="71">
        <f t="shared" si="22"/>
        <v>0</v>
      </c>
      <c r="AD87" s="71">
        <f t="shared" si="22"/>
        <v>0</v>
      </c>
      <c r="AE87" s="71">
        <f t="shared" si="22"/>
        <v>14</v>
      </c>
      <c r="AF87" s="71">
        <f t="shared" si="22"/>
        <v>14</v>
      </c>
      <c r="AG87" s="71" t="str">
        <f t="shared" si="22"/>
        <v>DS</v>
      </c>
      <c r="AH87" s="102">
        <f t="shared" si="22"/>
        <v>95.666666666666671</v>
      </c>
      <c r="AI87" s="182" t="str">
        <f>CONCATENATE($F$8,IF(RIGHT(AR87,1)="S",$I$8,$G$8),".",$H$8,".","0",RIGHT(AI$12,1),".",RIGHT(AR87,1),$A$22,"-",$A85)</f>
        <v>L422.19.08.S4-08</v>
      </c>
      <c r="AJ87" s="183"/>
      <c r="AK87" s="184"/>
      <c r="AL87" s="103">
        <v>3</v>
      </c>
      <c r="AM87" s="91" t="s">
        <v>4</v>
      </c>
      <c r="AN87" s="73">
        <f>AN24</f>
        <v>0</v>
      </c>
      <c r="AO87" s="74">
        <v>0</v>
      </c>
      <c r="AP87" s="74">
        <v>0</v>
      </c>
      <c r="AQ87" s="75">
        <v>14</v>
      </c>
      <c r="AR87" s="91" t="s">
        <v>79</v>
      </c>
      <c r="AS87" s="104">
        <v>39</v>
      </c>
    </row>
    <row r="88" spans="1:45" s="76" customFormat="1" ht="20.100000000000001" customHeight="1" thickTop="1" x14ac:dyDescent="0.25">
      <c r="A88" s="179" t="s">
        <v>110</v>
      </c>
      <c r="B88" s="194"/>
      <c r="C88" s="127"/>
      <c r="D88" s="127"/>
      <c r="E88" s="127"/>
      <c r="F88" s="127"/>
      <c r="G88" s="127"/>
      <c r="H88" s="127"/>
      <c r="I88" s="127"/>
      <c r="J88" s="127"/>
      <c r="K88" s="127"/>
      <c r="L88" s="186"/>
      <c r="M88" s="127"/>
      <c r="N88" s="127"/>
      <c r="O88" s="127"/>
      <c r="P88" s="128"/>
      <c r="Q88" s="128"/>
      <c r="R88" s="128"/>
      <c r="S88" s="128"/>
      <c r="T88" s="128"/>
      <c r="U88" s="128"/>
      <c r="V88" s="128"/>
      <c r="W88" s="129"/>
      <c r="X88" s="163" t="s">
        <v>141</v>
      </c>
      <c r="Y88" s="128"/>
      <c r="Z88" s="128"/>
      <c r="AA88" s="128"/>
      <c r="AB88" s="128"/>
      <c r="AC88" s="128"/>
      <c r="AD88" s="128"/>
      <c r="AE88" s="128"/>
      <c r="AF88" s="128"/>
      <c r="AG88" s="128"/>
      <c r="AH88" s="129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9"/>
    </row>
    <row r="89" spans="1:45" s="76" customFormat="1" ht="20.100000000000001" customHeight="1" x14ac:dyDescent="0.25">
      <c r="A89" s="180"/>
      <c r="B89" s="187"/>
      <c r="C89" s="188"/>
      <c r="D89" s="188"/>
      <c r="E89" s="188"/>
      <c r="F89" s="188"/>
      <c r="G89" s="188"/>
      <c r="H89" s="188"/>
      <c r="I89" s="188"/>
      <c r="J89" s="188"/>
      <c r="K89" s="188"/>
      <c r="L89" s="189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1"/>
      <c r="X89" s="164"/>
      <c r="Y89" s="130"/>
      <c r="Z89" s="130"/>
      <c r="AA89" s="130"/>
      <c r="AB89" s="130"/>
      <c r="AC89" s="130"/>
      <c r="AD89" s="130"/>
      <c r="AE89" s="130"/>
      <c r="AF89" s="130"/>
      <c r="AG89" s="130"/>
      <c r="AH89" s="131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1"/>
    </row>
    <row r="90" spans="1:45" s="76" customFormat="1" ht="20.100000000000001" customHeight="1" thickBot="1" x14ac:dyDescent="0.3">
      <c r="A90" s="181"/>
      <c r="B90" s="150"/>
      <c r="C90" s="151"/>
      <c r="D90" s="152"/>
      <c r="E90" s="71"/>
      <c r="F90" s="91"/>
      <c r="G90" s="73"/>
      <c r="H90" s="74"/>
      <c r="I90" s="74"/>
      <c r="J90" s="75"/>
      <c r="K90" s="91"/>
      <c r="L90" s="72"/>
      <c r="M90" s="150"/>
      <c r="N90" s="151"/>
      <c r="O90" s="152"/>
      <c r="P90" s="71"/>
      <c r="Q90" s="91"/>
      <c r="R90" s="73"/>
      <c r="S90" s="74"/>
      <c r="T90" s="74"/>
      <c r="U90" s="75"/>
      <c r="V90" s="91"/>
      <c r="W90" s="72"/>
      <c r="X90" s="182" t="str">
        <f>CONCATENATE($F$8,IF(RIGHT(AG90,1)="S",$I$8,$G$8),".",$H$8,".","0",RIGHT(X$12,1),".",RIGHT(AG90,1),$A$25,"-",$A88)</f>
        <v>L420.19.07.D5-09</v>
      </c>
      <c r="Y90" s="183"/>
      <c r="Z90" s="184"/>
      <c r="AA90" s="71">
        <f>AA27</f>
        <v>5</v>
      </c>
      <c r="AB90" s="71" t="str">
        <f t="shared" ref="AB90:AH90" si="23">AB27</f>
        <v>D</v>
      </c>
      <c r="AC90" s="71">
        <f t="shared" si="23"/>
        <v>0</v>
      </c>
      <c r="AD90" s="71">
        <f t="shared" si="23"/>
        <v>0</v>
      </c>
      <c r="AE90" s="71">
        <f t="shared" si="23"/>
        <v>14</v>
      </c>
      <c r="AF90" s="71">
        <f t="shared" si="23"/>
        <v>14</v>
      </c>
      <c r="AG90" s="71" t="str">
        <f t="shared" si="23"/>
        <v>DD</v>
      </c>
      <c r="AH90" s="102">
        <f t="shared" si="23"/>
        <v>95.666666666666671</v>
      </c>
      <c r="AI90" s="201"/>
      <c r="AJ90" s="202"/>
      <c r="AK90" s="203"/>
      <c r="AL90" s="103"/>
      <c r="AM90" s="103"/>
      <c r="AN90" s="103"/>
      <c r="AO90" s="103"/>
      <c r="AP90" s="103"/>
      <c r="AQ90" s="103"/>
      <c r="AR90" s="103"/>
      <c r="AS90" s="102"/>
    </row>
    <row r="91" spans="1:45" s="76" customFormat="1" ht="20.100000000000001" customHeight="1" thickTop="1" x14ac:dyDescent="0.25">
      <c r="A91" s="179" t="s">
        <v>96</v>
      </c>
      <c r="B91" s="163"/>
      <c r="C91" s="128"/>
      <c r="D91" s="128"/>
      <c r="E91" s="128"/>
      <c r="F91" s="128"/>
      <c r="G91" s="128"/>
      <c r="H91" s="128"/>
      <c r="I91" s="128"/>
      <c r="J91" s="128"/>
      <c r="K91" s="128"/>
      <c r="L91" s="129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9"/>
      <c r="X91" s="163" t="s">
        <v>142</v>
      </c>
      <c r="Y91" s="128"/>
      <c r="Z91" s="128"/>
      <c r="AA91" s="127"/>
      <c r="AB91" s="127"/>
      <c r="AC91" s="127"/>
      <c r="AD91" s="127"/>
      <c r="AE91" s="127"/>
      <c r="AF91" s="127"/>
      <c r="AG91" s="127"/>
      <c r="AH91" s="186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9"/>
    </row>
    <row r="92" spans="1:45" s="76" customFormat="1" ht="28.5" customHeight="1" x14ac:dyDescent="0.25">
      <c r="A92" s="180"/>
      <c r="B92" s="164"/>
      <c r="C92" s="130"/>
      <c r="D92" s="130"/>
      <c r="E92" s="130"/>
      <c r="F92" s="130"/>
      <c r="G92" s="130"/>
      <c r="H92" s="130"/>
      <c r="I92" s="130"/>
      <c r="J92" s="130"/>
      <c r="K92" s="130"/>
      <c r="L92" s="131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1"/>
      <c r="X92" s="187"/>
      <c r="Y92" s="188"/>
      <c r="Z92" s="188"/>
      <c r="AA92" s="188"/>
      <c r="AB92" s="188"/>
      <c r="AC92" s="188"/>
      <c r="AD92" s="188"/>
      <c r="AE92" s="188"/>
      <c r="AF92" s="188"/>
      <c r="AG92" s="188"/>
      <c r="AH92" s="189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1"/>
    </row>
    <row r="93" spans="1:45" s="76" customFormat="1" ht="20.100000000000001" customHeight="1" thickBot="1" x14ac:dyDescent="0.3">
      <c r="A93" s="181"/>
      <c r="B93" s="150"/>
      <c r="C93" s="151"/>
      <c r="D93" s="152"/>
      <c r="E93" s="71"/>
      <c r="F93" s="91"/>
      <c r="G93" s="73"/>
      <c r="H93" s="74"/>
      <c r="I93" s="74"/>
      <c r="J93" s="75"/>
      <c r="K93" s="91"/>
      <c r="L93" s="72"/>
      <c r="M93" s="150"/>
      <c r="N93" s="151"/>
      <c r="O93" s="152"/>
      <c r="P93" s="71"/>
      <c r="Q93" s="91"/>
      <c r="R93" s="73"/>
      <c r="S93" s="74"/>
      <c r="T93" s="74"/>
      <c r="U93" s="75"/>
      <c r="V93" s="91"/>
      <c r="W93" s="72"/>
      <c r="X93" s="182" t="str">
        <f>CONCATENATE($F$8,IF(RIGHT(AG93,1)="S",$I$8,$G$8),".",$H$8,".","0",RIGHT(X$12,1),".",RIGHT(AG93,1),$A$28,"-",$A91)</f>
        <v>L420.19.07.D6-10</v>
      </c>
      <c r="Y93" s="183"/>
      <c r="Z93" s="184"/>
      <c r="AA93" s="71">
        <v>4</v>
      </c>
      <c r="AB93" s="71" t="s">
        <v>4</v>
      </c>
      <c r="AC93" s="71">
        <v>28</v>
      </c>
      <c r="AD93" s="71">
        <v>0</v>
      </c>
      <c r="AE93" s="71">
        <v>28</v>
      </c>
      <c r="AF93" s="71">
        <v>0</v>
      </c>
      <c r="AG93" s="71" t="s">
        <v>78</v>
      </c>
      <c r="AH93" s="102">
        <v>52.266666666666666</v>
      </c>
      <c r="AI93" s="201"/>
      <c r="AJ93" s="202"/>
      <c r="AK93" s="203"/>
      <c r="AL93" s="103"/>
      <c r="AM93" s="103"/>
      <c r="AN93" s="103"/>
      <c r="AO93" s="103"/>
      <c r="AP93" s="103"/>
      <c r="AQ93" s="103"/>
      <c r="AR93" s="103"/>
      <c r="AS93" s="102"/>
    </row>
    <row r="94" spans="1:45" s="76" customFormat="1" ht="20.100000000000001" customHeight="1" thickTop="1" x14ac:dyDescent="0.25">
      <c r="A94" s="179" t="s">
        <v>97</v>
      </c>
      <c r="B94" s="163"/>
      <c r="C94" s="128"/>
      <c r="D94" s="128"/>
      <c r="E94" s="127"/>
      <c r="F94" s="127"/>
      <c r="G94" s="127"/>
      <c r="H94" s="127"/>
      <c r="I94" s="127"/>
      <c r="J94" s="127"/>
      <c r="K94" s="127"/>
      <c r="L94" s="186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9"/>
      <c r="X94" s="163" t="s">
        <v>143</v>
      </c>
      <c r="Y94" s="128"/>
      <c r="Z94" s="128"/>
      <c r="AA94" s="128"/>
      <c r="AB94" s="128"/>
      <c r="AC94" s="128"/>
      <c r="AD94" s="128"/>
      <c r="AE94" s="128"/>
      <c r="AF94" s="128"/>
      <c r="AG94" s="128"/>
      <c r="AH94" s="129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9"/>
    </row>
    <row r="95" spans="1:45" s="76" customFormat="1" ht="41.25" customHeight="1" x14ac:dyDescent="0.25">
      <c r="A95" s="180"/>
      <c r="B95" s="187"/>
      <c r="C95" s="188"/>
      <c r="D95" s="188"/>
      <c r="E95" s="188"/>
      <c r="F95" s="188"/>
      <c r="G95" s="188"/>
      <c r="H95" s="188"/>
      <c r="I95" s="188"/>
      <c r="J95" s="188"/>
      <c r="K95" s="188"/>
      <c r="L95" s="189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1"/>
      <c r="X95" s="164"/>
      <c r="Y95" s="130"/>
      <c r="Z95" s="130"/>
      <c r="AA95" s="130"/>
      <c r="AB95" s="130"/>
      <c r="AC95" s="130"/>
      <c r="AD95" s="130"/>
      <c r="AE95" s="130"/>
      <c r="AF95" s="130"/>
      <c r="AG95" s="130"/>
      <c r="AH95" s="131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1"/>
    </row>
    <row r="96" spans="1:45" s="76" customFormat="1" ht="20.100000000000001" customHeight="1" thickBot="1" x14ac:dyDescent="0.3">
      <c r="A96" s="181"/>
      <c r="B96" s="150"/>
      <c r="C96" s="151"/>
      <c r="D96" s="152"/>
      <c r="E96" s="71"/>
      <c r="F96" s="91"/>
      <c r="G96" s="73"/>
      <c r="H96" s="74"/>
      <c r="I96" s="74"/>
      <c r="J96" s="75"/>
      <c r="K96" s="91"/>
      <c r="L96" s="72"/>
      <c r="M96" s="150"/>
      <c r="N96" s="151"/>
      <c r="O96" s="152"/>
      <c r="P96" s="71"/>
      <c r="Q96" s="91"/>
      <c r="R96" s="73"/>
      <c r="S96" s="74"/>
      <c r="T96" s="74"/>
      <c r="U96" s="75"/>
      <c r="V96" s="91"/>
      <c r="W96" s="72"/>
      <c r="X96" s="182" t="str">
        <f>CONCATENATE($F$8,IF(RIGHT(AG96,1)="S",$I$8,$G$8),".",$H$8,".","0",RIGHT(X$12,1),".",RIGHT(AG96,1),$A$25,"-",$A94)</f>
        <v>L420.19.07.D5-11</v>
      </c>
      <c r="Y96" s="183"/>
      <c r="Z96" s="184"/>
      <c r="AA96" s="71">
        <v>5</v>
      </c>
      <c r="AB96" s="71" t="s">
        <v>60</v>
      </c>
      <c r="AC96" s="71">
        <v>35</v>
      </c>
      <c r="AD96" s="71">
        <v>0</v>
      </c>
      <c r="AE96" s="71">
        <v>14</v>
      </c>
      <c r="AF96" s="71">
        <v>14</v>
      </c>
      <c r="AG96" s="71" t="s">
        <v>78</v>
      </c>
      <c r="AH96" s="102">
        <v>65.333333333333329</v>
      </c>
      <c r="AI96" s="201"/>
      <c r="AJ96" s="202"/>
      <c r="AK96" s="203"/>
      <c r="AL96" s="103"/>
      <c r="AM96" s="91"/>
      <c r="AN96" s="73"/>
      <c r="AO96" s="74"/>
      <c r="AP96" s="74"/>
      <c r="AQ96" s="75"/>
      <c r="AR96" s="91"/>
      <c r="AS96" s="104"/>
    </row>
    <row r="97" spans="1:45" s="76" customFormat="1" ht="20.100000000000001" customHeight="1" thickTop="1" x14ac:dyDescent="0.25">
      <c r="A97" s="179" t="s">
        <v>98</v>
      </c>
      <c r="B97" s="194"/>
      <c r="C97" s="127"/>
      <c r="D97" s="127"/>
      <c r="E97" s="127"/>
      <c r="F97" s="127"/>
      <c r="G97" s="127"/>
      <c r="H97" s="127"/>
      <c r="I97" s="127"/>
      <c r="J97" s="127"/>
      <c r="K97" s="127"/>
      <c r="L97" s="186"/>
      <c r="M97" s="127"/>
      <c r="N97" s="127"/>
      <c r="O97" s="127"/>
      <c r="P97" s="128"/>
      <c r="Q97" s="128"/>
      <c r="R97" s="128"/>
      <c r="S97" s="128"/>
      <c r="T97" s="128"/>
      <c r="U97" s="128"/>
      <c r="V97" s="128"/>
      <c r="W97" s="129"/>
      <c r="X97" s="163" t="s">
        <v>144</v>
      </c>
      <c r="Y97" s="128"/>
      <c r="Z97" s="128"/>
      <c r="AA97" s="128"/>
      <c r="AB97" s="128"/>
      <c r="AC97" s="128"/>
      <c r="AD97" s="128"/>
      <c r="AE97" s="128"/>
      <c r="AF97" s="128"/>
      <c r="AG97" s="128"/>
      <c r="AH97" s="129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9"/>
    </row>
    <row r="98" spans="1:45" s="76" customFormat="1" ht="20.100000000000001" customHeight="1" x14ac:dyDescent="0.25">
      <c r="A98" s="180"/>
      <c r="B98" s="187"/>
      <c r="C98" s="188"/>
      <c r="D98" s="188"/>
      <c r="E98" s="188"/>
      <c r="F98" s="188"/>
      <c r="G98" s="188"/>
      <c r="H98" s="188"/>
      <c r="I98" s="188"/>
      <c r="J98" s="188"/>
      <c r="K98" s="188"/>
      <c r="L98" s="189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1"/>
      <c r="X98" s="164"/>
      <c r="Y98" s="130"/>
      <c r="Z98" s="130"/>
      <c r="AA98" s="130"/>
      <c r="AB98" s="130"/>
      <c r="AC98" s="130"/>
      <c r="AD98" s="130"/>
      <c r="AE98" s="130"/>
      <c r="AF98" s="130"/>
      <c r="AG98" s="130"/>
      <c r="AH98" s="131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1"/>
    </row>
    <row r="99" spans="1:45" s="76" customFormat="1" ht="20.100000000000001" customHeight="1" thickBot="1" x14ac:dyDescent="0.3">
      <c r="A99" s="181"/>
      <c r="B99" s="150"/>
      <c r="C99" s="151"/>
      <c r="D99" s="152"/>
      <c r="E99" s="71"/>
      <c r="F99" s="91"/>
      <c r="G99" s="73"/>
      <c r="H99" s="74"/>
      <c r="I99" s="74"/>
      <c r="J99" s="75"/>
      <c r="K99" s="91"/>
      <c r="L99" s="72"/>
      <c r="M99" s="150"/>
      <c r="N99" s="151"/>
      <c r="O99" s="152"/>
      <c r="P99" s="71"/>
      <c r="Q99" s="91"/>
      <c r="R99" s="73"/>
      <c r="S99" s="74"/>
      <c r="T99" s="74"/>
      <c r="U99" s="75"/>
      <c r="V99" s="91"/>
      <c r="W99" s="72"/>
      <c r="X99" s="182" t="str">
        <f>CONCATENATE($F$8,IF(RIGHT(AG99,1)="S",$I$8,$G$8),".",$H$8,".","0",RIGHT(X$12,1),".",RIGHT(AG99,1),$A$28,"-",$A97)</f>
        <v>L420.19.07.D6-12</v>
      </c>
      <c r="Y99" s="183"/>
      <c r="Z99" s="184"/>
      <c r="AA99" s="71">
        <f>AA30</f>
        <v>4</v>
      </c>
      <c r="AB99" s="71" t="str">
        <f t="shared" ref="AB99:AH99" si="24">AB30</f>
        <v>E</v>
      </c>
      <c r="AC99" s="71">
        <f t="shared" si="24"/>
        <v>0</v>
      </c>
      <c r="AD99" s="71">
        <f t="shared" si="24"/>
        <v>0</v>
      </c>
      <c r="AE99" s="71">
        <f t="shared" si="24"/>
        <v>28</v>
      </c>
      <c r="AF99" s="71">
        <f t="shared" si="24"/>
        <v>0</v>
      </c>
      <c r="AG99" s="71" t="str">
        <f t="shared" si="24"/>
        <v>DD</v>
      </c>
      <c r="AH99" s="102">
        <f t="shared" si="24"/>
        <v>76.533333333333331</v>
      </c>
      <c r="AI99" s="201"/>
      <c r="AJ99" s="202"/>
      <c r="AK99" s="203"/>
      <c r="AL99" s="103"/>
      <c r="AM99" s="91"/>
      <c r="AN99" s="73"/>
      <c r="AO99" s="74"/>
      <c r="AP99" s="74"/>
      <c r="AQ99" s="75"/>
      <c r="AR99" s="91"/>
      <c r="AS99" s="104"/>
    </row>
    <row r="100" spans="1:45" s="33" customFormat="1" ht="20.100000000000001" customHeight="1" thickTop="1" x14ac:dyDescent="0.2">
      <c r="A100" s="8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</row>
    <row r="101" spans="1:45" s="33" customFormat="1" ht="15.75" thickBot="1" x14ac:dyDescent="0.25"/>
    <row r="102" spans="1:45" s="33" customFormat="1" ht="34.5" customHeight="1" thickBot="1" x14ac:dyDescent="0.2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204" t="s">
        <v>31</v>
      </c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6"/>
    </row>
    <row r="103" spans="1:45" s="33" customFormat="1" ht="15" x14ac:dyDescent="0.2"/>
    <row r="104" spans="1:45" s="5" customFormat="1" ht="15.75" x14ac:dyDescent="0.25">
      <c r="A104" s="59" t="s">
        <v>25</v>
      </c>
      <c r="AN104" s="60" t="s">
        <v>52</v>
      </c>
    </row>
    <row r="105" spans="1:45" s="5" customFormat="1" ht="15.75" x14ac:dyDescent="0.25">
      <c r="A105" s="61" t="s">
        <v>36</v>
      </c>
      <c r="AL105" s="192" t="s">
        <v>85</v>
      </c>
      <c r="AM105" s="192"/>
      <c r="AN105" s="192"/>
      <c r="AO105" s="192"/>
      <c r="AP105" s="192"/>
      <c r="AQ105" s="192"/>
      <c r="AR105" s="192"/>
    </row>
    <row r="106" spans="1:45" s="5" customFormat="1" ht="15.75" x14ac:dyDescent="0.25">
      <c r="A106" s="61"/>
    </row>
    <row r="107" spans="1:45" s="76" customFormat="1" ht="18" x14ac:dyDescent="0.25">
      <c r="A107" s="207" t="s">
        <v>24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</row>
    <row r="108" spans="1:45" s="76" customFormat="1" ht="18" x14ac:dyDescent="0.25">
      <c r="A108" s="161" t="str">
        <f>CONCATENATE("An universitar 20",H8," - 20",H8+1)</f>
        <v>An universitar 2019 - 2020</v>
      </c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</row>
    <row r="109" spans="1:45" s="76" customFormat="1" ht="18.75" thickBot="1" x14ac:dyDescent="0.3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</row>
    <row r="110" spans="1:45" s="69" customFormat="1" ht="19.5" thickTop="1" thickBot="1" x14ac:dyDescent="0.3">
      <c r="B110" s="162" t="s">
        <v>21</v>
      </c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 t="s">
        <v>22</v>
      </c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</row>
    <row r="111" spans="1:45" s="69" customFormat="1" ht="18" customHeight="1" thickTop="1" thickBot="1" x14ac:dyDescent="0.3">
      <c r="A111" s="94"/>
      <c r="B111" s="171" t="s">
        <v>32</v>
      </c>
      <c r="C111" s="172"/>
      <c r="D111" s="172"/>
      <c r="E111" s="172"/>
      <c r="F111" s="172"/>
      <c r="G111" s="172"/>
      <c r="H111" s="172"/>
      <c r="I111" s="172"/>
      <c r="J111" s="172"/>
      <c r="K111" s="172"/>
      <c r="L111" s="173"/>
      <c r="M111" s="172" t="s">
        <v>33</v>
      </c>
      <c r="N111" s="172"/>
      <c r="O111" s="172"/>
      <c r="P111" s="172"/>
      <c r="Q111" s="172"/>
      <c r="R111" s="172"/>
      <c r="S111" s="172"/>
      <c r="T111" s="172"/>
      <c r="U111" s="172"/>
      <c r="V111" s="172"/>
      <c r="W111" s="173"/>
      <c r="X111" s="171" t="s">
        <v>34</v>
      </c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3"/>
      <c r="AI111" s="172" t="s">
        <v>35</v>
      </c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3"/>
    </row>
    <row r="112" spans="1:45" s="69" customFormat="1" ht="18" customHeight="1" thickTop="1" x14ac:dyDescent="0.25">
      <c r="A112" s="174" t="s">
        <v>87</v>
      </c>
      <c r="B112" s="176" t="s">
        <v>74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8"/>
      <c r="M112" s="128" t="s">
        <v>76</v>
      </c>
      <c r="N112" s="128"/>
      <c r="O112" s="128"/>
      <c r="P112" s="128"/>
      <c r="Q112" s="128"/>
      <c r="R112" s="128"/>
      <c r="S112" s="128"/>
      <c r="T112" s="128"/>
      <c r="U112" s="128"/>
      <c r="V112" s="128"/>
      <c r="W112" s="129"/>
      <c r="X112" s="176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8"/>
      <c r="AI112" s="128" t="s">
        <v>84</v>
      </c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9"/>
    </row>
    <row r="113" spans="1:46" s="69" customFormat="1" ht="18" customHeight="1" x14ac:dyDescent="0.25">
      <c r="A113" s="174"/>
      <c r="B113" s="164"/>
      <c r="C113" s="130"/>
      <c r="D113" s="130"/>
      <c r="E113" s="130"/>
      <c r="F113" s="130"/>
      <c r="G113" s="130"/>
      <c r="H113" s="130"/>
      <c r="I113" s="130"/>
      <c r="J113" s="130"/>
      <c r="K113" s="130"/>
      <c r="L113" s="131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1"/>
      <c r="X113" s="164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1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1"/>
    </row>
    <row r="114" spans="1:46" s="69" customFormat="1" ht="18" customHeight="1" thickBot="1" x14ac:dyDescent="0.3">
      <c r="A114" s="175"/>
      <c r="B114" s="150" t="str">
        <f>CONCATENATE($F$8,IF(RIGHT(K114,1)="S",$I$8,$G$8),".",$H$8,".","0",RIGHT(B$12,1),".",RIGHT(K114,1),$A112)</f>
        <v>L420.19.05.f1</v>
      </c>
      <c r="C114" s="151"/>
      <c r="D114" s="152"/>
      <c r="E114" s="71">
        <v>4</v>
      </c>
      <c r="F114" s="91" t="s">
        <v>4</v>
      </c>
      <c r="G114" s="73">
        <v>14</v>
      </c>
      <c r="H114" s="74">
        <v>0</v>
      </c>
      <c r="I114" s="74">
        <v>0</v>
      </c>
      <c r="J114" s="75">
        <v>0</v>
      </c>
      <c r="K114" s="91" t="s">
        <v>153</v>
      </c>
      <c r="L114" s="72">
        <f>IF(SUM(G114:J114)=0,"",SUM(G114:J114))</f>
        <v>14</v>
      </c>
      <c r="M114" s="150" t="str">
        <f>CONCATENATE($F$8,IF(RIGHT(V114,1)="S",$I$8,$G$8),".",$H$8,".","0",RIGHT(M$12,1),".",RIGHT(V114,1),$A112)</f>
        <v>L420.19.06.f1</v>
      </c>
      <c r="N114" s="151"/>
      <c r="O114" s="152"/>
      <c r="P114" s="71">
        <v>3</v>
      </c>
      <c r="Q114" s="91" t="s">
        <v>62</v>
      </c>
      <c r="R114" s="73">
        <v>0</v>
      </c>
      <c r="S114" s="74">
        <v>0</v>
      </c>
      <c r="T114" s="74">
        <v>0</v>
      </c>
      <c r="U114" s="75">
        <v>0</v>
      </c>
      <c r="V114" s="91" t="s">
        <v>153</v>
      </c>
      <c r="W114" s="72" t="str">
        <f>IF(SUM(R114:U114)=0,"",SUM(R114:U114))</f>
        <v/>
      </c>
      <c r="X114" s="150"/>
      <c r="Y114" s="151"/>
      <c r="Z114" s="152"/>
      <c r="AA114" s="71"/>
      <c r="AB114" s="91"/>
      <c r="AC114" s="73"/>
      <c r="AD114" s="74"/>
      <c r="AE114" s="74"/>
      <c r="AF114" s="75"/>
      <c r="AG114" s="91"/>
      <c r="AH114" s="72" t="str">
        <f>IF(SUM(AC114:AF114)=0,"",SUM(AC114:AF114))</f>
        <v/>
      </c>
      <c r="AI114" s="150" t="str">
        <f>CONCATENATE($F$8,IF(RIGHT(AR114,1)="S",$I$8,$G$8),".",$H$8,".","0",RIGHT(AI$12,1),".",RIGHT(AR114,1),$A112)</f>
        <v>L420.19.08.f1</v>
      </c>
      <c r="AJ114" s="151"/>
      <c r="AK114" s="152"/>
      <c r="AL114" s="71">
        <v>2</v>
      </c>
      <c r="AM114" s="91" t="s">
        <v>62</v>
      </c>
      <c r="AN114" s="73">
        <v>0</v>
      </c>
      <c r="AO114" s="74">
        <v>0</v>
      </c>
      <c r="AP114" s="74">
        <v>28</v>
      </c>
      <c r="AQ114" s="75">
        <v>0</v>
      </c>
      <c r="AR114" s="91" t="s">
        <v>153</v>
      </c>
      <c r="AS114" s="72">
        <v>28</v>
      </c>
    </row>
    <row r="115" spans="1:46" s="69" customFormat="1" ht="18" customHeight="1" thickTop="1" x14ac:dyDescent="0.25">
      <c r="A115" s="185" t="s">
        <v>88</v>
      </c>
      <c r="B115" s="163" t="s">
        <v>75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129"/>
      <c r="M115" s="128" t="s">
        <v>77</v>
      </c>
      <c r="N115" s="128"/>
      <c r="O115" s="128"/>
      <c r="P115" s="128"/>
      <c r="Q115" s="128"/>
      <c r="R115" s="128"/>
      <c r="S115" s="128"/>
      <c r="T115" s="128"/>
      <c r="U115" s="128"/>
      <c r="V115" s="128"/>
      <c r="W115" s="129"/>
      <c r="X115" s="163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9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9"/>
    </row>
    <row r="116" spans="1:46" s="69" customFormat="1" ht="18" customHeight="1" x14ac:dyDescent="0.25">
      <c r="A116" s="174"/>
      <c r="B116" s="164"/>
      <c r="C116" s="130"/>
      <c r="D116" s="130"/>
      <c r="E116" s="130"/>
      <c r="F116" s="130"/>
      <c r="G116" s="130"/>
      <c r="H116" s="130"/>
      <c r="I116" s="130"/>
      <c r="J116" s="130"/>
      <c r="K116" s="130"/>
      <c r="L116" s="131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1"/>
      <c r="X116" s="164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1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1"/>
    </row>
    <row r="117" spans="1:46" s="69" customFormat="1" ht="18" customHeight="1" thickBot="1" x14ac:dyDescent="0.3">
      <c r="A117" s="175"/>
      <c r="B117" s="150" t="str">
        <f>CONCATENATE($F$8,IF(RIGHT(K117,1)="S",$I$8,$G$8),".",$H$8,".","0",RIGHT(B$12,1),".",RIGHT(K117,1),$A115)</f>
        <v>L420.19.05.f2</v>
      </c>
      <c r="C117" s="151"/>
      <c r="D117" s="152"/>
      <c r="E117" s="71">
        <v>2</v>
      </c>
      <c r="F117" s="91" t="s">
        <v>62</v>
      </c>
      <c r="G117" s="73">
        <v>0</v>
      </c>
      <c r="H117" s="74">
        <v>0</v>
      </c>
      <c r="I117" s="74">
        <v>0</v>
      </c>
      <c r="J117" s="75">
        <v>0</v>
      </c>
      <c r="K117" s="91" t="s">
        <v>153</v>
      </c>
      <c r="L117" s="72" t="str">
        <f>IF(SUM(G117:J117)=0,"",SUM(G117:J117))</f>
        <v/>
      </c>
      <c r="M117" s="150" t="str">
        <f>CONCATENATE($F$8,IF(RIGHT(V117,1)="S",$I$8,$G$8),".",$H$8,".","0",RIGHT(M$12,1),".",RIGHT(V117,1),$A115)</f>
        <v>L420.19.06.f2</v>
      </c>
      <c r="N117" s="151"/>
      <c r="O117" s="152"/>
      <c r="P117" s="71">
        <v>1</v>
      </c>
      <c r="Q117" s="91" t="s">
        <v>4</v>
      </c>
      <c r="R117" s="73">
        <v>0</v>
      </c>
      <c r="S117" s="74">
        <v>0</v>
      </c>
      <c r="T117" s="74">
        <v>0</v>
      </c>
      <c r="U117" s="75">
        <v>14</v>
      </c>
      <c r="V117" s="91" t="s">
        <v>153</v>
      </c>
      <c r="W117" s="72">
        <f>IF(SUM(R117:U117)=0,"",SUM(R117:U117))</f>
        <v>14</v>
      </c>
      <c r="X117" s="150"/>
      <c r="Y117" s="151"/>
      <c r="Z117" s="152"/>
      <c r="AA117" s="71"/>
      <c r="AB117" s="91"/>
      <c r="AC117" s="73"/>
      <c r="AD117" s="74"/>
      <c r="AE117" s="74"/>
      <c r="AF117" s="75"/>
      <c r="AG117" s="91"/>
      <c r="AH117" s="72" t="str">
        <f>IF(SUM(AC117:AF117)=0,"",SUM(AC117:AF117))</f>
        <v/>
      </c>
      <c r="AI117" s="150"/>
      <c r="AJ117" s="151"/>
      <c r="AK117" s="152"/>
      <c r="AL117" s="71"/>
      <c r="AM117" s="91"/>
      <c r="AN117" s="73"/>
      <c r="AO117" s="74"/>
      <c r="AP117" s="74"/>
      <c r="AQ117" s="75"/>
      <c r="AR117" s="91"/>
      <c r="AS117" s="72" t="str">
        <f>IF(SUM(AN117:AQ117)=0,"",SUM(AN117:AQ117))</f>
        <v/>
      </c>
    </row>
    <row r="118" spans="1:46" s="69" customFormat="1" ht="18" customHeight="1" thickTop="1" x14ac:dyDescent="0.25">
      <c r="A118" s="185" t="s">
        <v>89</v>
      </c>
      <c r="B118" s="155"/>
      <c r="C118" s="156"/>
      <c r="D118" s="156"/>
      <c r="E118" s="156"/>
      <c r="F118" s="156"/>
      <c r="G118" s="156"/>
      <c r="H118" s="156"/>
      <c r="I118" s="156"/>
      <c r="J118" s="156"/>
      <c r="K118" s="156"/>
      <c r="L118" s="157"/>
      <c r="M118" s="128" t="s">
        <v>84</v>
      </c>
      <c r="N118" s="128"/>
      <c r="O118" s="128"/>
      <c r="P118" s="128"/>
      <c r="Q118" s="128"/>
      <c r="R118" s="128"/>
      <c r="S118" s="128"/>
      <c r="T118" s="128"/>
      <c r="U118" s="128"/>
      <c r="V118" s="128"/>
      <c r="W118" s="129"/>
      <c r="X118" s="155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7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9"/>
    </row>
    <row r="119" spans="1:46" s="69" customFormat="1" ht="18" customHeight="1" x14ac:dyDescent="0.25">
      <c r="A119" s="174"/>
      <c r="B119" s="158"/>
      <c r="C119" s="159"/>
      <c r="D119" s="159"/>
      <c r="E119" s="159"/>
      <c r="F119" s="159"/>
      <c r="G119" s="159"/>
      <c r="H119" s="159"/>
      <c r="I119" s="159"/>
      <c r="J119" s="159"/>
      <c r="K119" s="159"/>
      <c r="L119" s="16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1"/>
      <c r="X119" s="158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6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1"/>
    </row>
    <row r="120" spans="1:46" s="69" customFormat="1" ht="18" customHeight="1" thickBot="1" x14ac:dyDescent="0.3">
      <c r="A120" s="175"/>
      <c r="B120" s="150"/>
      <c r="C120" s="151"/>
      <c r="D120" s="152"/>
      <c r="E120" s="71"/>
      <c r="F120" s="91"/>
      <c r="G120" s="73"/>
      <c r="H120" s="74"/>
      <c r="I120" s="74"/>
      <c r="J120" s="75"/>
      <c r="K120" s="91"/>
      <c r="L120" s="72" t="str">
        <f>IF(SUM(G120:J120)=0,"",SUM(G120:J120))</f>
        <v/>
      </c>
      <c r="M120" s="150" t="str">
        <f>CONCATENATE($F$8,IF(RIGHT(V120,1)="S",$I$8,$G$8),".",$H$8,".","0",RIGHT(M$12,1),".",RIGHT(V120,1),$A118)</f>
        <v>L420.19.06.f3</v>
      </c>
      <c r="N120" s="151"/>
      <c r="O120" s="152"/>
      <c r="P120" s="71">
        <v>2</v>
      </c>
      <c r="Q120" s="91" t="s">
        <v>62</v>
      </c>
      <c r="R120" s="73">
        <v>0</v>
      </c>
      <c r="S120" s="74">
        <v>0</v>
      </c>
      <c r="T120" s="74">
        <v>28</v>
      </c>
      <c r="U120" s="75">
        <v>0</v>
      </c>
      <c r="V120" s="91" t="s">
        <v>153</v>
      </c>
      <c r="W120" s="72">
        <f>IF(SUM(R120:U120)=0,"",SUM(R120:U120))</f>
        <v>28</v>
      </c>
      <c r="X120" s="150"/>
      <c r="Y120" s="151"/>
      <c r="Z120" s="152"/>
      <c r="AA120" s="71"/>
      <c r="AB120" s="91"/>
      <c r="AC120" s="73"/>
      <c r="AD120" s="74"/>
      <c r="AE120" s="74"/>
      <c r="AF120" s="75"/>
      <c r="AG120" s="91"/>
      <c r="AH120" s="72" t="str">
        <f>IF(SUM(AC120:AF120)=0,"",SUM(AC120:AF120))</f>
        <v/>
      </c>
      <c r="AI120" s="150"/>
      <c r="AJ120" s="151"/>
      <c r="AK120" s="152"/>
      <c r="AL120" s="71"/>
      <c r="AM120" s="91"/>
      <c r="AN120" s="73"/>
      <c r="AO120" s="74"/>
      <c r="AP120" s="74"/>
      <c r="AQ120" s="75"/>
      <c r="AR120" s="91"/>
      <c r="AS120" s="72" t="str">
        <f>IF(SUM(AN120:AQ120)=0,"",SUM(AN120:AQ120))</f>
        <v/>
      </c>
    </row>
    <row r="121" spans="1:46" s="69" customFormat="1" ht="18" customHeight="1" thickTop="1" x14ac:dyDescent="0.25">
      <c r="A121" s="190" t="s">
        <v>57</v>
      </c>
      <c r="B121" s="133" t="s">
        <v>0</v>
      </c>
      <c r="C121" s="134"/>
      <c r="D121" s="77"/>
      <c r="E121" s="124">
        <f>SUM(G114:J114,G117:J117,G120:J120)</f>
        <v>14</v>
      </c>
      <c r="F121" s="125"/>
      <c r="G121" s="168" t="s">
        <v>18</v>
      </c>
      <c r="H121" s="169"/>
      <c r="I121" s="169"/>
      <c r="J121" s="170"/>
      <c r="K121" s="132">
        <f>SUM(L114,L117,L120)</f>
        <v>14</v>
      </c>
      <c r="L121" s="125"/>
      <c r="M121" s="133" t="s">
        <v>0</v>
      </c>
      <c r="N121" s="134"/>
      <c r="O121" s="77"/>
      <c r="P121" s="124">
        <f>SUM(R114:U114,R117:U117,R120:U120)</f>
        <v>42</v>
      </c>
      <c r="Q121" s="125"/>
      <c r="R121" s="168" t="s">
        <v>18</v>
      </c>
      <c r="S121" s="169"/>
      <c r="T121" s="169"/>
      <c r="U121" s="170"/>
      <c r="V121" s="132">
        <f>SUM(W114,W117,W120)</f>
        <v>42</v>
      </c>
      <c r="W121" s="125"/>
      <c r="X121" s="133" t="s">
        <v>0</v>
      </c>
      <c r="Y121" s="134"/>
      <c r="Z121" s="77"/>
      <c r="AA121" s="124">
        <f>SUM(AC114:AF114,AC117:AF117,AC120:AF120)</f>
        <v>0</v>
      </c>
      <c r="AB121" s="125"/>
      <c r="AC121" s="168" t="s">
        <v>18</v>
      </c>
      <c r="AD121" s="169"/>
      <c r="AE121" s="169"/>
      <c r="AF121" s="170"/>
      <c r="AG121" s="132">
        <f>SUM(AH114,AH117,AH120)</f>
        <v>0</v>
      </c>
      <c r="AH121" s="125"/>
      <c r="AI121" s="133" t="s">
        <v>0</v>
      </c>
      <c r="AJ121" s="134"/>
      <c r="AK121" s="77"/>
      <c r="AL121" s="124">
        <f>SUM(AN114:AQ114,AN117:AQ117,AN120:AQ120)</f>
        <v>28</v>
      </c>
      <c r="AM121" s="125"/>
      <c r="AN121" s="168" t="s">
        <v>18</v>
      </c>
      <c r="AO121" s="169"/>
      <c r="AP121" s="169"/>
      <c r="AQ121" s="170"/>
      <c r="AR121" s="132">
        <f>SUM(AS114,AS117,AS120)</f>
        <v>28</v>
      </c>
      <c r="AS121" s="125"/>
    </row>
    <row r="122" spans="1:46" s="69" customFormat="1" ht="18" customHeight="1" thickBot="1" x14ac:dyDescent="0.3">
      <c r="A122" s="191"/>
      <c r="B122" s="137" t="s">
        <v>1</v>
      </c>
      <c r="C122" s="138"/>
      <c r="D122" s="78"/>
      <c r="E122" s="135">
        <f>SUM(E114,E117,E120)</f>
        <v>6</v>
      </c>
      <c r="F122" s="136"/>
      <c r="G122" s="137" t="s">
        <v>17</v>
      </c>
      <c r="H122" s="138"/>
      <c r="I122" s="138"/>
      <c r="J122" s="139"/>
      <c r="K122" s="137" t="s">
        <v>83</v>
      </c>
      <c r="L122" s="139"/>
      <c r="M122" s="137" t="s">
        <v>1</v>
      </c>
      <c r="N122" s="138"/>
      <c r="O122" s="78"/>
      <c r="P122" s="135">
        <f>SUM(P114,P117,P120)</f>
        <v>6</v>
      </c>
      <c r="Q122" s="136"/>
      <c r="R122" s="137" t="s">
        <v>17</v>
      </c>
      <c r="S122" s="138"/>
      <c r="T122" s="138"/>
      <c r="U122" s="139"/>
      <c r="V122" s="137" t="s">
        <v>83</v>
      </c>
      <c r="W122" s="139"/>
      <c r="X122" s="137" t="s">
        <v>1</v>
      </c>
      <c r="Y122" s="138"/>
      <c r="Z122" s="78"/>
      <c r="AA122" s="135">
        <f>SUM(AA114,AA117,AA120)</f>
        <v>0</v>
      </c>
      <c r="AB122" s="136"/>
      <c r="AC122" s="137" t="s">
        <v>17</v>
      </c>
      <c r="AD122" s="138"/>
      <c r="AE122" s="138"/>
      <c r="AF122" s="139"/>
      <c r="AG122" s="137"/>
      <c r="AH122" s="139"/>
      <c r="AI122" s="137" t="s">
        <v>1</v>
      </c>
      <c r="AJ122" s="138"/>
      <c r="AK122" s="78"/>
      <c r="AL122" s="135">
        <f>SUM(AL114,AL117,AL120)</f>
        <v>2</v>
      </c>
      <c r="AM122" s="136"/>
      <c r="AN122" s="137" t="s">
        <v>17</v>
      </c>
      <c r="AO122" s="138"/>
      <c r="AP122" s="138"/>
      <c r="AQ122" s="139"/>
      <c r="AR122" s="137"/>
      <c r="AS122" s="139"/>
    </row>
    <row r="123" spans="1:46" s="69" customFormat="1" ht="18" customHeight="1" thickTop="1" x14ac:dyDescent="0.25">
      <c r="A123" s="190" t="s">
        <v>58</v>
      </c>
      <c r="B123" s="133" t="s">
        <v>0</v>
      </c>
      <c r="C123" s="134"/>
      <c r="D123" s="79"/>
      <c r="E123" s="124">
        <f>SUM(G124:J124)</f>
        <v>1</v>
      </c>
      <c r="F123" s="125"/>
      <c r="G123" s="80"/>
      <c r="H123" s="81"/>
      <c r="I123" s="81"/>
      <c r="J123" s="81"/>
      <c r="K123" s="81"/>
      <c r="L123" s="82"/>
      <c r="M123" s="133" t="s">
        <v>0</v>
      </c>
      <c r="N123" s="134"/>
      <c r="O123" s="79"/>
      <c r="P123" s="124">
        <f>SUM(R124:U124)</f>
        <v>3</v>
      </c>
      <c r="Q123" s="125"/>
      <c r="R123" s="80"/>
      <c r="S123" s="81"/>
      <c r="T123" s="81"/>
      <c r="U123" s="81"/>
      <c r="V123" s="81"/>
      <c r="W123" s="82"/>
      <c r="X123" s="133" t="s">
        <v>0</v>
      </c>
      <c r="Y123" s="134"/>
      <c r="Z123" s="79"/>
      <c r="AA123" s="124">
        <f>SUM(AC124:AF124)</f>
        <v>0</v>
      </c>
      <c r="AB123" s="125"/>
      <c r="AC123" s="80"/>
      <c r="AD123" s="81"/>
      <c r="AE123" s="81"/>
      <c r="AF123" s="81"/>
      <c r="AG123" s="81"/>
      <c r="AH123" s="82"/>
      <c r="AI123" s="133" t="s">
        <v>0</v>
      </c>
      <c r="AJ123" s="134"/>
      <c r="AK123" s="79"/>
      <c r="AL123" s="124">
        <f>SUM(AN124:AQ124)</f>
        <v>2</v>
      </c>
      <c r="AM123" s="125"/>
      <c r="AN123" s="80"/>
      <c r="AO123" s="81"/>
      <c r="AP123" s="81"/>
      <c r="AQ123" s="81"/>
      <c r="AR123" s="81"/>
      <c r="AS123" s="82"/>
    </row>
    <row r="124" spans="1:46" s="69" customFormat="1" ht="18" customHeight="1" thickBot="1" x14ac:dyDescent="0.3">
      <c r="A124" s="191"/>
      <c r="B124" s="137" t="s">
        <v>2</v>
      </c>
      <c r="C124" s="138"/>
      <c r="D124" s="83"/>
      <c r="E124" s="83"/>
      <c r="F124" s="84"/>
      <c r="G124" s="99">
        <f>(G114+G117+G120)/14</f>
        <v>1</v>
      </c>
      <c r="H124" s="99">
        <f>(H114+H117+H120)/14</f>
        <v>0</v>
      </c>
      <c r="I124" s="99">
        <f>(I114+I117+I120)/14</f>
        <v>0</v>
      </c>
      <c r="J124" s="99">
        <f>(J114+J117+J120)/14</f>
        <v>0</v>
      </c>
      <c r="K124" s="85" t="s">
        <v>3</v>
      </c>
      <c r="L124" s="86"/>
      <c r="M124" s="137" t="s">
        <v>2</v>
      </c>
      <c r="N124" s="138"/>
      <c r="O124" s="83"/>
      <c r="P124" s="83"/>
      <c r="Q124" s="84"/>
      <c r="R124" s="100">
        <f>(R114+R117+R120)/14</f>
        <v>0</v>
      </c>
      <c r="S124" s="100">
        <f>(S114+S117+S120)/14</f>
        <v>0</v>
      </c>
      <c r="T124" s="100">
        <f>(T114+T117+T120)/14</f>
        <v>2</v>
      </c>
      <c r="U124" s="100">
        <f>(U114+U117+U120)/14</f>
        <v>1</v>
      </c>
      <c r="V124" s="85" t="s">
        <v>3</v>
      </c>
      <c r="W124" s="86"/>
      <c r="X124" s="137" t="s">
        <v>2</v>
      </c>
      <c r="Y124" s="138"/>
      <c r="Z124" s="83"/>
      <c r="AA124" s="83"/>
      <c r="AB124" s="84"/>
      <c r="AC124" s="100">
        <f>(AC114+AC117+AC120)/14</f>
        <v>0</v>
      </c>
      <c r="AD124" s="100">
        <f>(AD114+AD117+AD120)/14</f>
        <v>0</v>
      </c>
      <c r="AE124" s="100">
        <f>(AE114+AE117+AE120)/14</f>
        <v>0</v>
      </c>
      <c r="AF124" s="100">
        <f>(AF114+AF117+AF120)/14</f>
        <v>0</v>
      </c>
      <c r="AG124" s="85" t="s">
        <v>3</v>
      </c>
      <c r="AH124" s="86"/>
      <c r="AI124" s="137" t="s">
        <v>2</v>
      </c>
      <c r="AJ124" s="138"/>
      <c r="AK124" s="83"/>
      <c r="AL124" s="83"/>
      <c r="AM124" s="84"/>
      <c r="AN124" s="100">
        <f>(AN114+AN117+AN120)/14</f>
        <v>0</v>
      </c>
      <c r="AO124" s="100">
        <f>(AO114+AO117+AO120)/14</f>
        <v>0</v>
      </c>
      <c r="AP124" s="100">
        <f>(AP114+AP117+AP120)/14</f>
        <v>2</v>
      </c>
      <c r="AQ124" s="100">
        <f>(AQ114+AQ117+AQ120)/14</f>
        <v>0</v>
      </c>
      <c r="AR124" s="85" t="s">
        <v>3</v>
      </c>
      <c r="AS124" s="86"/>
      <c r="AT124" s="90"/>
    </row>
    <row r="125" spans="1:46" s="33" customFormat="1" ht="19.5" thickTop="1" thickBot="1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</row>
    <row r="126" spans="1:46" s="33" customFormat="1" ht="16.5" thickBot="1" x14ac:dyDescent="0.25">
      <c r="A126" s="5"/>
      <c r="B126" s="55"/>
      <c r="C126" s="55"/>
      <c r="D126" s="55"/>
      <c r="E126" s="55"/>
      <c r="F126" s="55"/>
      <c r="G126" s="55"/>
      <c r="H126" s="55"/>
      <c r="I126" s="56"/>
      <c r="J126" s="57"/>
      <c r="K126" s="56"/>
      <c r="L126" s="1" t="s">
        <v>15</v>
      </c>
      <c r="M126" s="13"/>
      <c r="N126" s="14"/>
      <c r="O126" s="14"/>
      <c r="P126" s="2"/>
      <c r="Q126" s="3"/>
      <c r="R126" s="3"/>
      <c r="S126" s="3"/>
      <c r="T126" s="3"/>
      <c r="U126" s="3"/>
      <c r="V126" s="3"/>
      <c r="W126" s="3"/>
      <c r="X126" s="13"/>
      <c r="Y126" s="13"/>
      <c r="Z126" s="42"/>
      <c r="AA126" s="42"/>
      <c r="AB126" s="42"/>
      <c r="AC126" s="42"/>
      <c r="AD126" s="42"/>
      <c r="AE126" s="42"/>
      <c r="AF126" s="42"/>
      <c r="AG126" s="42"/>
      <c r="AH126" s="43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6" s="33" customFormat="1" ht="16.5" customHeight="1" thickTop="1" x14ac:dyDescent="0.25">
      <c r="A127" s="35"/>
      <c r="B127" s="12"/>
      <c r="C127" s="12"/>
      <c r="D127" s="12"/>
      <c r="E127" s="12"/>
      <c r="F127" s="12"/>
      <c r="G127" s="12"/>
      <c r="H127" s="12"/>
      <c r="I127" s="34"/>
      <c r="J127" s="36"/>
      <c r="K127" s="34"/>
      <c r="L127" s="15"/>
      <c r="M127" s="144" t="s">
        <v>19</v>
      </c>
      <c r="N127" s="145"/>
      <c r="O127" s="145"/>
      <c r="P127" s="145"/>
      <c r="Q127" s="145"/>
      <c r="R127" s="145"/>
      <c r="S127" s="145"/>
      <c r="T127" s="145"/>
      <c r="U127" s="145"/>
      <c r="V127" s="145"/>
      <c r="W127" s="146"/>
      <c r="X127" s="6"/>
      <c r="Y127" s="41" t="s">
        <v>37</v>
      </c>
      <c r="Z127" s="6"/>
      <c r="AA127" s="6"/>
      <c r="AB127" s="6"/>
      <c r="AC127" s="44"/>
      <c r="AD127" s="44"/>
      <c r="AE127" s="44"/>
      <c r="AF127" s="44"/>
      <c r="AG127" s="44"/>
      <c r="AH127" s="4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6" s="33" customFormat="1" ht="15.75" x14ac:dyDescent="0.25">
      <c r="A128" s="35"/>
      <c r="B128" s="12"/>
      <c r="C128" s="12"/>
      <c r="D128" s="12"/>
      <c r="E128" s="12"/>
      <c r="F128" s="12"/>
      <c r="G128" s="12"/>
      <c r="H128" s="12"/>
      <c r="I128" s="34"/>
      <c r="J128" s="36"/>
      <c r="K128" s="34"/>
      <c r="L128" s="16"/>
      <c r="M128" s="147"/>
      <c r="N128" s="148"/>
      <c r="O128" s="148"/>
      <c r="P128" s="148"/>
      <c r="Q128" s="148"/>
      <c r="R128" s="148"/>
      <c r="S128" s="148"/>
      <c r="T128" s="148"/>
      <c r="U128" s="148"/>
      <c r="V128" s="148"/>
      <c r="W128" s="149"/>
      <c r="X128" s="6"/>
      <c r="Y128" s="126" t="s">
        <v>38</v>
      </c>
      <c r="Z128" s="126"/>
      <c r="AA128" s="126"/>
      <c r="AB128" s="126"/>
      <c r="AC128" s="44"/>
      <c r="AD128" s="44"/>
      <c r="AE128" s="44"/>
      <c r="AF128" s="44"/>
      <c r="AG128" s="44"/>
      <c r="AH128" s="4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5" s="33" customFormat="1" ht="16.5" thickBo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16"/>
      <c r="M129" s="208" t="s">
        <v>20</v>
      </c>
      <c r="N129" s="209"/>
      <c r="O129" s="210"/>
      <c r="P129" s="67" t="s">
        <v>6</v>
      </c>
      <c r="Q129" s="92" t="s">
        <v>5</v>
      </c>
      <c r="R129" s="93" t="s">
        <v>7</v>
      </c>
      <c r="S129" s="8" t="s">
        <v>8</v>
      </c>
      <c r="T129" s="8" t="s">
        <v>9</v>
      </c>
      <c r="U129" s="9" t="s">
        <v>10</v>
      </c>
      <c r="V129" s="92" t="s">
        <v>11</v>
      </c>
      <c r="W129" s="68" t="s">
        <v>12</v>
      </c>
      <c r="X129" s="6"/>
      <c r="Y129" s="51" t="s">
        <v>39</v>
      </c>
      <c r="Z129" s="6"/>
      <c r="AA129" s="6"/>
      <c r="AB129" s="6"/>
      <c r="AC129" s="6"/>
      <c r="AD129" s="6"/>
      <c r="AE129" s="6"/>
      <c r="AF129" s="6"/>
      <c r="AG129" s="6"/>
      <c r="AH129" s="18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5" s="33" customFormat="1" ht="28.5" customHeight="1" thickTop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6"/>
      <c r="X130" s="6"/>
      <c r="Y130" s="118" t="s">
        <v>40</v>
      </c>
      <c r="Z130" s="118"/>
      <c r="AA130" s="118"/>
      <c r="AB130" s="118"/>
      <c r="AC130" s="118"/>
      <c r="AD130" s="118"/>
      <c r="AE130" s="118"/>
      <c r="AF130" s="118"/>
      <c r="AG130" s="118"/>
      <c r="AH130" s="211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5" s="4" customFormat="1" ht="15.75" x14ac:dyDescent="0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19"/>
      <c r="M131" s="48" t="s">
        <v>41</v>
      </c>
      <c r="N131" s="41"/>
      <c r="O131" s="41"/>
      <c r="P131" s="46"/>
      <c r="Q131" s="47"/>
      <c r="R131" s="47"/>
      <c r="S131" s="47"/>
      <c r="T131" s="47"/>
      <c r="U131" s="47"/>
      <c r="V131" s="47"/>
      <c r="W131" s="47"/>
      <c r="X131" s="21"/>
      <c r="Y131" s="21"/>
      <c r="Z131" s="20" t="s">
        <v>26</v>
      </c>
      <c r="AA131" s="21"/>
      <c r="AB131" s="21"/>
      <c r="AC131" s="22"/>
      <c r="AD131" s="21"/>
      <c r="AE131" s="21"/>
      <c r="AF131" s="21"/>
      <c r="AG131" s="21"/>
      <c r="AH131" s="23"/>
      <c r="AI131" s="33"/>
      <c r="AJ131" s="33"/>
      <c r="AK131" s="33"/>
      <c r="AL131" s="33"/>
      <c r="AM131" s="33"/>
      <c r="AN131" s="33"/>
      <c r="AO131" s="33"/>
      <c r="AP131" s="33"/>
      <c r="AQ131" s="33"/>
    </row>
    <row r="132" spans="1:45" s="4" customFormat="1" ht="15.75" x14ac:dyDescent="0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24"/>
      <c r="M132" s="48" t="s">
        <v>42</v>
      </c>
      <c r="N132" s="41"/>
      <c r="O132" s="41"/>
      <c r="P132" s="46"/>
      <c r="Q132" s="47"/>
      <c r="R132" s="47"/>
      <c r="S132" s="47"/>
      <c r="T132" s="47"/>
      <c r="U132" s="47"/>
      <c r="V132" s="47"/>
      <c r="W132" s="47"/>
      <c r="X132" s="21"/>
      <c r="Y132" s="21"/>
      <c r="Z132" s="21"/>
      <c r="AA132" s="11" t="s">
        <v>27</v>
      </c>
      <c r="AB132" s="21"/>
      <c r="AC132" s="21"/>
      <c r="AD132" s="21"/>
      <c r="AE132" s="21"/>
      <c r="AF132" s="21"/>
      <c r="AG132" s="21"/>
      <c r="AH132" s="25"/>
      <c r="AI132" s="33"/>
      <c r="AJ132" s="33"/>
      <c r="AK132" s="33"/>
      <c r="AL132" s="33"/>
      <c r="AM132" s="33"/>
      <c r="AN132" s="33"/>
      <c r="AO132" s="33"/>
      <c r="AP132" s="33"/>
      <c r="AQ132" s="33"/>
    </row>
    <row r="133" spans="1:45" s="33" customFormat="1" ht="15.75" x14ac:dyDescent="0.2">
      <c r="L133" s="26"/>
      <c r="M133" s="41" t="s">
        <v>43</v>
      </c>
      <c r="N133" s="41"/>
      <c r="O133" s="41"/>
      <c r="P133" s="47"/>
      <c r="Q133" s="47"/>
      <c r="R133" s="47"/>
      <c r="S133" s="52"/>
      <c r="T133" s="52"/>
      <c r="U133" s="52"/>
      <c r="V133" s="52"/>
      <c r="W133" s="52"/>
      <c r="X133" s="21"/>
      <c r="Y133" s="31"/>
      <c r="Z133" s="31"/>
      <c r="AA133" s="11" t="s">
        <v>28</v>
      </c>
      <c r="AB133" s="31"/>
      <c r="AC133" s="31"/>
      <c r="AD133" s="21"/>
      <c r="AE133" s="10"/>
      <c r="AF133" s="10"/>
      <c r="AG133" s="10"/>
      <c r="AH133" s="28"/>
    </row>
    <row r="134" spans="1:45" s="33" customFormat="1" ht="26.25" customHeight="1" x14ac:dyDescent="0.2">
      <c r="L134" s="26"/>
      <c r="M134" s="47"/>
      <c r="N134" s="118" t="s">
        <v>44</v>
      </c>
      <c r="O134" s="118"/>
      <c r="P134" s="118"/>
      <c r="Q134" s="118"/>
      <c r="R134" s="118"/>
      <c r="S134" s="118"/>
      <c r="T134" s="118"/>
      <c r="U134" s="118"/>
      <c r="V134" s="118"/>
      <c r="W134" s="50"/>
      <c r="X134" s="21"/>
      <c r="Y134" s="10"/>
      <c r="Z134" s="10"/>
      <c r="AA134" s="11" t="s">
        <v>29</v>
      </c>
      <c r="AB134" s="10"/>
      <c r="AC134" s="10"/>
      <c r="AD134" s="10"/>
      <c r="AE134" s="10"/>
      <c r="AF134" s="10"/>
      <c r="AG134" s="10"/>
      <c r="AH134" s="28"/>
    </row>
    <row r="135" spans="1:45" s="33" customFormat="1" ht="15.75" x14ac:dyDescent="0.2">
      <c r="L135" s="29"/>
      <c r="M135" s="47"/>
      <c r="N135" s="54"/>
      <c r="O135" s="126" t="s">
        <v>45</v>
      </c>
      <c r="P135" s="126"/>
      <c r="Q135" s="126"/>
      <c r="R135" s="126"/>
      <c r="S135" s="126"/>
      <c r="T135" s="126"/>
      <c r="U135" s="126"/>
      <c r="V135" s="126"/>
      <c r="W135" s="50"/>
      <c r="X135" s="21"/>
      <c r="Y135" s="21"/>
      <c r="Z135" s="11"/>
      <c r="AA135" s="11" t="s">
        <v>30</v>
      </c>
      <c r="AB135" s="30"/>
      <c r="AC135" s="30"/>
      <c r="AD135" s="30"/>
      <c r="AE135" s="27"/>
      <c r="AF135" s="27"/>
      <c r="AG135" s="27"/>
      <c r="AH135" s="25"/>
    </row>
    <row r="136" spans="1:45" s="33" customFormat="1" ht="15" x14ac:dyDescent="0.2">
      <c r="L136" s="24"/>
      <c r="M136" s="47"/>
      <c r="N136" s="47"/>
      <c r="O136" s="51" t="s">
        <v>46</v>
      </c>
      <c r="P136" s="51"/>
      <c r="Q136" s="51"/>
      <c r="R136" s="52"/>
      <c r="S136" s="52"/>
      <c r="T136" s="52"/>
      <c r="U136" s="52"/>
      <c r="V136" s="52"/>
      <c r="W136" s="47"/>
      <c r="X136" s="21"/>
      <c r="Y136" s="48" t="s">
        <v>47</v>
      </c>
      <c r="Z136" s="21"/>
      <c r="AA136" s="30"/>
      <c r="AB136" s="30"/>
      <c r="AC136" s="30"/>
      <c r="AD136" s="30"/>
      <c r="AE136" s="30"/>
      <c r="AF136" s="30"/>
      <c r="AG136" s="30"/>
      <c r="AH136" s="32"/>
    </row>
    <row r="137" spans="1:45" s="33" customFormat="1" ht="16.5" thickBot="1" x14ac:dyDescent="0.25">
      <c r="L137" s="24"/>
      <c r="M137" s="47"/>
      <c r="N137" s="53"/>
      <c r="O137" s="118" t="s">
        <v>51</v>
      </c>
      <c r="P137" s="118"/>
      <c r="Q137" s="118"/>
      <c r="R137" s="118"/>
      <c r="S137" s="118"/>
      <c r="T137" s="118"/>
      <c r="U137" s="118"/>
      <c r="V137" s="118"/>
      <c r="W137" s="118"/>
      <c r="X137" s="119" t="s">
        <v>13</v>
      </c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20"/>
    </row>
    <row r="138" spans="1:45" s="33" customFormat="1" ht="29.25" customHeight="1" thickTop="1" thickBot="1" x14ac:dyDescent="0.25">
      <c r="L138" s="24"/>
      <c r="M138" s="47"/>
      <c r="N138" s="53"/>
      <c r="O138" s="118" t="s">
        <v>48</v>
      </c>
      <c r="P138" s="118"/>
      <c r="Q138" s="118"/>
      <c r="R138" s="118"/>
      <c r="S138" s="118"/>
      <c r="T138" s="118"/>
      <c r="U138" s="118"/>
      <c r="V138" s="118"/>
      <c r="W138" s="118"/>
      <c r="X138" s="121" t="s">
        <v>16</v>
      </c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3"/>
    </row>
    <row r="139" spans="1:45" s="33" customFormat="1" ht="31.5" customHeight="1" thickTop="1" thickBot="1" x14ac:dyDescent="0.25">
      <c r="L139" s="24"/>
      <c r="M139" s="47"/>
      <c r="N139" s="53"/>
      <c r="O139" s="118" t="s">
        <v>49</v>
      </c>
      <c r="P139" s="118"/>
      <c r="Q139" s="118"/>
      <c r="R139" s="118"/>
      <c r="S139" s="118"/>
      <c r="T139" s="118"/>
      <c r="U139" s="118"/>
      <c r="V139" s="118"/>
      <c r="W139" s="140"/>
      <c r="X139" s="141" t="s">
        <v>20</v>
      </c>
      <c r="Y139" s="142"/>
      <c r="Z139" s="143"/>
      <c r="AA139" s="37">
        <v>4</v>
      </c>
      <c r="AB139" s="38" t="s">
        <v>4</v>
      </c>
      <c r="AC139" s="38">
        <v>28</v>
      </c>
      <c r="AD139" s="38">
        <v>28</v>
      </c>
      <c r="AE139" s="38">
        <v>0</v>
      </c>
      <c r="AF139" s="38">
        <v>0</v>
      </c>
      <c r="AG139" s="39" t="s">
        <v>14</v>
      </c>
      <c r="AH139" s="40">
        <v>60</v>
      </c>
    </row>
    <row r="140" spans="1:45" s="33" customFormat="1" ht="15.75" thickTop="1" x14ac:dyDescent="0.2">
      <c r="L140" s="24"/>
      <c r="M140" s="48" t="s">
        <v>50</v>
      </c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3"/>
    </row>
    <row r="141" spans="1:45" s="33" customFormat="1" ht="15.75" thickBot="1" x14ac:dyDescent="0.25">
      <c r="L141" s="153" t="s">
        <v>178</v>
      </c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64"/>
      <c r="Y141" s="64"/>
      <c r="Z141" s="64"/>
      <c r="AA141" s="64"/>
      <c r="AB141" s="65"/>
      <c r="AC141" s="65"/>
      <c r="AD141" s="65"/>
      <c r="AE141" s="65"/>
      <c r="AF141" s="65"/>
      <c r="AG141" s="65"/>
      <c r="AH141" s="58"/>
    </row>
    <row r="142" spans="1:45" s="33" customFormat="1" ht="18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</row>
    <row r="143" spans="1:45" s="5" customFormat="1" ht="15.75" x14ac:dyDescent="0.25">
      <c r="A143" s="59" t="s">
        <v>25</v>
      </c>
      <c r="AN143" s="60" t="s">
        <v>52</v>
      </c>
    </row>
    <row r="144" spans="1:45" s="5" customFormat="1" ht="15.75" x14ac:dyDescent="0.25">
      <c r="A144" s="61" t="s">
        <v>36</v>
      </c>
      <c r="AL144" s="117" t="s">
        <v>85</v>
      </c>
      <c r="AM144" s="117"/>
      <c r="AN144" s="117"/>
      <c r="AO144" s="117"/>
      <c r="AP144" s="117"/>
      <c r="AQ144" s="117"/>
      <c r="AR144" s="117"/>
    </row>
    <row r="145" s="33" customFormat="1" ht="15" x14ac:dyDescent="0.2"/>
    <row r="146" s="33" customFormat="1" ht="15" x14ac:dyDescent="0.2"/>
    <row r="147" s="33" customFormat="1" ht="15" x14ac:dyDescent="0.2"/>
    <row r="148" s="33" customFormat="1" ht="15" x14ac:dyDescent="0.2"/>
    <row r="149" s="33" customFormat="1" ht="15" x14ac:dyDescent="0.2"/>
    <row r="150" s="33" customFormat="1" ht="15" x14ac:dyDescent="0.2"/>
    <row r="151" s="33" customFormat="1" ht="15" x14ac:dyDescent="0.2"/>
    <row r="152" s="33" customFormat="1" ht="15" x14ac:dyDescent="0.2"/>
    <row r="153" s="33" customFormat="1" ht="15" x14ac:dyDescent="0.2"/>
    <row r="154" s="33" customFormat="1" ht="15" x14ac:dyDescent="0.2"/>
    <row r="155" s="33" customFormat="1" ht="15" x14ac:dyDescent="0.2"/>
    <row r="156" s="33" customFormat="1" ht="15" x14ac:dyDescent="0.2"/>
    <row r="157" s="33" customFormat="1" ht="15" x14ac:dyDescent="0.2"/>
    <row r="158" s="33" customFormat="1" ht="15" x14ac:dyDescent="0.2"/>
    <row r="159" s="33" customFormat="1" ht="15" x14ac:dyDescent="0.2"/>
    <row r="160" s="33" customFormat="1" ht="15" x14ac:dyDescent="0.2"/>
    <row r="161" spans="1:45" s="33" customFormat="1" ht="15" x14ac:dyDescent="0.2"/>
    <row r="162" spans="1:45" s="33" customFormat="1" ht="15" x14ac:dyDescent="0.2"/>
    <row r="163" spans="1:45" s="33" customFormat="1" ht="15" x14ac:dyDescent="0.2"/>
    <row r="164" spans="1:45" s="33" customFormat="1" ht="15" x14ac:dyDescent="0.2"/>
    <row r="165" spans="1:45" s="33" customFormat="1" ht="15" x14ac:dyDescent="0.2"/>
    <row r="166" spans="1:45" s="33" customFormat="1" ht="15" x14ac:dyDescent="0.2"/>
    <row r="167" spans="1:45" s="33" customFormat="1" ht="15" x14ac:dyDescent="0.2"/>
    <row r="168" spans="1:45" s="33" customFormat="1" ht="15" x14ac:dyDescent="0.2"/>
    <row r="169" spans="1:45" s="33" customFormat="1" ht="15" x14ac:dyDescent="0.2"/>
    <row r="170" spans="1:45" s="33" customFormat="1" ht="15" x14ac:dyDescent="0.2"/>
    <row r="171" spans="1:45" s="33" customFormat="1" ht="15" x14ac:dyDescent="0.2"/>
    <row r="172" spans="1:45" s="33" customFormat="1" ht="15" x14ac:dyDescent="0.2"/>
    <row r="173" spans="1:45" s="33" customFormat="1" ht="15" x14ac:dyDescent="0.2"/>
    <row r="174" spans="1:45" s="33" customFormat="1" ht="15" x14ac:dyDescent="0.2"/>
    <row r="175" spans="1:45" s="33" customFormat="1" ht="15" x14ac:dyDescent="0.2"/>
    <row r="176" spans="1:45" ht="15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</row>
    <row r="177" spans="1:45" ht="15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</row>
    <row r="178" spans="1:45" ht="15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</row>
    <row r="179" spans="1:45" ht="15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</row>
    <row r="180" spans="1:45" ht="15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</row>
    <row r="181" spans="1:45" ht="15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</row>
    <row r="182" spans="1:45" ht="15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</row>
    <row r="183" spans="1:45" ht="15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</row>
    <row r="184" spans="1:45" ht="15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</row>
    <row r="185" spans="1:45" ht="15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</row>
    <row r="186" spans="1:45" ht="15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</row>
    <row r="187" spans="1:45" ht="15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</row>
    <row r="188" spans="1:45" ht="15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</row>
    <row r="189" spans="1:45" ht="15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</row>
    <row r="190" spans="1:45" ht="15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</row>
    <row r="191" spans="1:45" ht="15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</row>
    <row r="192" spans="1:45" ht="15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</row>
    <row r="193" spans="1:45" ht="15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</row>
    <row r="194" spans="1:45" ht="15" x14ac:dyDescent="0.2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</row>
    <row r="195" spans="1:45" ht="15" x14ac:dyDescent="0.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</row>
    <row r="196" spans="1:45" ht="15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</row>
    <row r="197" spans="1:45" ht="15" x14ac:dyDescent="0.2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</row>
    <row r="198" spans="1:45" ht="15" x14ac:dyDescent="0.2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</row>
    <row r="199" spans="1:45" ht="15" x14ac:dyDescent="0.2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</row>
    <row r="200" spans="1:45" ht="15" x14ac:dyDescent="0.2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</row>
    <row r="201" spans="1:45" ht="15" x14ac:dyDescent="0.2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</row>
    <row r="202" spans="1:45" ht="15" x14ac:dyDescent="0.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</row>
    <row r="203" spans="1:45" ht="15" x14ac:dyDescent="0.2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</row>
    <row r="204" spans="1:45" ht="15" x14ac:dyDescent="0.2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</row>
    <row r="205" spans="1:45" ht="15" x14ac:dyDescent="0.2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</row>
    <row r="206" spans="1:45" ht="15" x14ac:dyDescent="0.2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</row>
    <row r="207" spans="1:45" ht="15" x14ac:dyDescent="0.2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</row>
    <row r="208" spans="1:45" ht="15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</row>
    <row r="209" spans="1:45" ht="15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</row>
    <row r="210" spans="1:45" ht="15" x14ac:dyDescent="0.2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</row>
  </sheetData>
  <mergeCells count="353">
    <mergeCell ref="A55:AS55"/>
    <mergeCell ref="A56:AS56"/>
    <mergeCell ref="A9:AS9"/>
    <mergeCell ref="AI124:AJ124"/>
    <mergeCell ref="X124:Y124"/>
    <mergeCell ref="M129:O129"/>
    <mergeCell ref="Y130:AH130"/>
    <mergeCell ref="N134:V134"/>
    <mergeCell ref="X123:Y123"/>
    <mergeCell ref="AG122:AH122"/>
    <mergeCell ref="A45:AS45"/>
    <mergeCell ref="AI69:AK69"/>
    <mergeCell ref="X70:AH71"/>
    <mergeCell ref="AI70:AS71"/>
    <mergeCell ref="X72:Z72"/>
    <mergeCell ref="AI72:AK72"/>
    <mergeCell ref="X73:AH74"/>
    <mergeCell ref="AI73:AS74"/>
    <mergeCell ref="X78:Z78"/>
    <mergeCell ref="B70:L71"/>
    <mergeCell ref="M70:W71"/>
    <mergeCell ref="M69:O69"/>
    <mergeCell ref="B72:D72"/>
    <mergeCell ref="M72:O72"/>
    <mergeCell ref="A67:A69"/>
    <mergeCell ref="A70:A72"/>
    <mergeCell ref="B79:L80"/>
    <mergeCell ref="AI121:AJ121"/>
    <mergeCell ref="AI112:AS113"/>
    <mergeCell ref="AI111:AS111"/>
    <mergeCell ref="B112:L113"/>
    <mergeCell ref="M112:W113"/>
    <mergeCell ref="X112:AH113"/>
    <mergeCell ref="B111:L111"/>
    <mergeCell ref="A94:A96"/>
    <mergeCell ref="A97:A99"/>
    <mergeCell ref="AI114:AK114"/>
    <mergeCell ref="AI118:AS119"/>
    <mergeCell ref="AN121:AQ121"/>
    <mergeCell ref="AR121:AS121"/>
    <mergeCell ref="B115:L116"/>
    <mergeCell ref="M115:W116"/>
    <mergeCell ref="X115:AH116"/>
    <mergeCell ref="AI115:AS116"/>
    <mergeCell ref="B114:D114"/>
    <mergeCell ref="X114:Z114"/>
    <mergeCell ref="M99:O99"/>
    <mergeCell ref="X94:AH95"/>
    <mergeCell ref="AI94:AS95"/>
    <mergeCell ref="X96:Z96"/>
    <mergeCell ref="AI122:AJ122"/>
    <mergeCell ref="V122:W122"/>
    <mergeCell ref="X122:Y122"/>
    <mergeCell ref="AA122:AB122"/>
    <mergeCell ref="AC122:AF122"/>
    <mergeCell ref="V121:W121"/>
    <mergeCell ref="X121:Y121"/>
    <mergeCell ref="AA121:AB121"/>
    <mergeCell ref="AC121:AF121"/>
    <mergeCell ref="X110:AS110"/>
    <mergeCell ref="A107:AS107"/>
    <mergeCell ref="A108:AS108"/>
    <mergeCell ref="AI96:AK96"/>
    <mergeCell ref="K122:L122"/>
    <mergeCell ref="M122:N122"/>
    <mergeCell ref="P122:Q122"/>
    <mergeCell ref="R121:U121"/>
    <mergeCell ref="B121:C121"/>
    <mergeCell ref="E121:F121"/>
    <mergeCell ref="G121:J121"/>
    <mergeCell ref="R122:U122"/>
    <mergeCell ref="K121:L121"/>
    <mergeCell ref="AL123:AM123"/>
    <mergeCell ref="X67:AH68"/>
    <mergeCell ref="AI67:AS68"/>
    <mergeCell ref="X69:Z69"/>
    <mergeCell ref="AI79:AS80"/>
    <mergeCell ref="AI97:AS98"/>
    <mergeCell ref="X99:Z99"/>
    <mergeCell ref="AI99:AK99"/>
    <mergeCell ref="Q102:AJ102"/>
    <mergeCell ref="X97:AH98"/>
    <mergeCell ref="AI84:AK84"/>
    <mergeCell ref="X85:AH86"/>
    <mergeCell ref="AI85:AS86"/>
    <mergeCell ref="X87:Z87"/>
    <mergeCell ref="AI87:AK87"/>
    <mergeCell ref="X88:AH89"/>
    <mergeCell ref="AI88:AS89"/>
    <mergeCell ref="X93:Z93"/>
    <mergeCell ref="AI93:AK93"/>
    <mergeCell ref="AI90:AK90"/>
    <mergeCell ref="M88:W89"/>
    <mergeCell ref="AI78:AK78"/>
    <mergeCell ref="M111:W111"/>
    <mergeCell ref="X111:AH111"/>
    <mergeCell ref="AG41:AH41"/>
    <mergeCell ref="AI41:AJ41"/>
    <mergeCell ref="AL41:AM41"/>
    <mergeCell ref="AN41:AQ41"/>
    <mergeCell ref="AR41:AS41"/>
    <mergeCell ref="X75:Z75"/>
    <mergeCell ref="AI75:AK75"/>
    <mergeCell ref="X76:AH77"/>
    <mergeCell ref="AI76:AS77"/>
    <mergeCell ref="A60:AS60"/>
    <mergeCell ref="X62:AS62"/>
    <mergeCell ref="X63:AH63"/>
    <mergeCell ref="AI63:AS63"/>
    <mergeCell ref="X64:AH65"/>
    <mergeCell ref="AI64:AS65"/>
    <mergeCell ref="X66:Z66"/>
    <mergeCell ref="AI66:AK66"/>
    <mergeCell ref="A42:A43"/>
    <mergeCell ref="B42:C42"/>
    <mergeCell ref="E42:F42"/>
    <mergeCell ref="M42:N42"/>
    <mergeCell ref="P42:Q42"/>
    <mergeCell ref="X42:Y42"/>
    <mergeCell ref="A54:AS54"/>
    <mergeCell ref="B41:C41"/>
    <mergeCell ref="E41:F41"/>
    <mergeCell ref="G41:J41"/>
    <mergeCell ref="K41:L41"/>
    <mergeCell ref="M41:N41"/>
    <mergeCell ref="P41:Q41"/>
    <mergeCell ref="R41:U41"/>
    <mergeCell ref="V41:W41"/>
    <mergeCell ref="AC41:AF41"/>
    <mergeCell ref="X18:Z18"/>
    <mergeCell ref="B12:L12"/>
    <mergeCell ref="AI13:AS14"/>
    <mergeCell ref="AI15:AK15"/>
    <mergeCell ref="AI18:AK18"/>
    <mergeCell ref="AI12:AS12"/>
    <mergeCell ref="M12:W12"/>
    <mergeCell ref="A25:A27"/>
    <mergeCell ref="B25:L26"/>
    <mergeCell ref="M25:W26"/>
    <mergeCell ref="X25:AH26"/>
    <mergeCell ref="AI25:AS26"/>
    <mergeCell ref="B27:D27"/>
    <mergeCell ref="M27:O27"/>
    <mergeCell ref="X27:Z27"/>
    <mergeCell ref="AI27:AK27"/>
    <mergeCell ref="X19:AH20"/>
    <mergeCell ref="AI19:AS20"/>
    <mergeCell ref="B21:D21"/>
    <mergeCell ref="M21:O21"/>
    <mergeCell ref="X21:Z21"/>
    <mergeCell ref="AI21:AK21"/>
    <mergeCell ref="A22:A24"/>
    <mergeCell ref="B22:L23"/>
    <mergeCell ref="AL42:AM42"/>
    <mergeCell ref="X28:AH29"/>
    <mergeCell ref="AI28:AS29"/>
    <mergeCell ref="B30:D30"/>
    <mergeCell ref="M30:O30"/>
    <mergeCell ref="X30:Z30"/>
    <mergeCell ref="AI30:AK30"/>
    <mergeCell ref="A31:A33"/>
    <mergeCell ref="B31:L32"/>
    <mergeCell ref="M31:W32"/>
    <mergeCell ref="X31:AH32"/>
    <mergeCell ref="AI31:AS32"/>
    <mergeCell ref="B33:D33"/>
    <mergeCell ref="M33:O33"/>
    <mergeCell ref="X33:Z33"/>
    <mergeCell ref="AI33:AK33"/>
    <mergeCell ref="X34:AH35"/>
    <mergeCell ref="AI34:AS35"/>
    <mergeCell ref="B36:D36"/>
    <mergeCell ref="M36:O36"/>
    <mergeCell ref="X36:Z36"/>
    <mergeCell ref="AI36:AK36"/>
    <mergeCell ref="X37:AH38"/>
    <mergeCell ref="AI37:AS38"/>
    <mergeCell ref="M24:O24"/>
    <mergeCell ref="X24:Z24"/>
    <mergeCell ref="AI24:AK24"/>
    <mergeCell ref="A64:A66"/>
    <mergeCell ref="B64:L65"/>
    <mergeCell ref="B66:D66"/>
    <mergeCell ref="X41:Y41"/>
    <mergeCell ref="AA41:AB41"/>
    <mergeCell ref="AA42:AB42"/>
    <mergeCell ref="AI42:AJ42"/>
    <mergeCell ref="B39:D39"/>
    <mergeCell ref="M39:O39"/>
    <mergeCell ref="X39:Z39"/>
    <mergeCell ref="AI39:AK39"/>
    <mergeCell ref="AI43:AJ43"/>
    <mergeCell ref="A40:A41"/>
    <mergeCell ref="B40:C40"/>
    <mergeCell ref="E40:F40"/>
    <mergeCell ref="G40:J40"/>
    <mergeCell ref="K40:L40"/>
    <mergeCell ref="M40:N40"/>
    <mergeCell ref="P40:Q40"/>
    <mergeCell ref="R40:U40"/>
    <mergeCell ref="V40:W40"/>
    <mergeCell ref="B67:L68"/>
    <mergeCell ref="A19:A21"/>
    <mergeCell ref="B19:L20"/>
    <mergeCell ref="B69:D69"/>
    <mergeCell ref="A16:A18"/>
    <mergeCell ref="B11:W11"/>
    <mergeCell ref="M19:W20"/>
    <mergeCell ref="A28:A30"/>
    <mergeCell ref="B28:L29"/>
    <mergeCell ref="M28:W29"/>
    <mergeCell ref="A34:A36"/>
    <mergeCell ref="B34:L35"/>
    <mergeCell ref="M34:W35"/>
    <mergeCell ref="B43:C43"/>
    <mergeCell ref="M22:W23"/>
    <mergeCell ref="A37:A39"/>
    <mergeCell ref="B37:L38"/>
    <mergeCell ref="M37:W38"/>
    <mergeCell ref="A61:AS61"/>
    <mergeCell ref="M43:N43"/>
    <mergeCell ref="X43:Y43"/>
    <mergeCell ref="X22:AH23"/>
    <mergeCell ref="AI22:AS23"/>
    <mergeCell ref="B24:D24"/>
    <mergeCell ref="M64:W65"/>
    <mergeCell ref="M66:O66"/>
    <mergeCell ref="M67:W68"/>
    <mergeCell ref="AL58:AR58"/>
    <mergeCell ref="AL105:AR105"/>
    <mergeCell ref="B62:W62"/>
    <mergeCell ref="M63:W63"/>
    <mergeCell ref="X81:Z81"/>
    <mergeCell ref="AI81:AK81"/>
    <mergeCell ref="X82:AH83"/>
    <mergeCell ref="AI82:AS83"/>
    <mergeCell ref="X91:AH92"/>
    <mergeCell ref="AI91:AS92"/>
    <mergeCell ref="X84:Z84"/>
    <mergeCell ref="B97:L98"/>
    <mergeCell ref="X79:AH80"/>
    <mergeCell ref="B63:L63"/>
    <mergeCell ref="B93:D93"/>
    <mergeCell ref="M93:O93"/>
    <mergeCell ref="B88:L89"/>
    <mergeCell ref="B90:D90"/>
    <mergeCell ref="M87:O87"/>
    <mergeCell ref="M94:W95"/>
    <mergeCell ref="B99:D99"/>
    <mergeCell ref="X90:Z90"/>
    <mergeCell ref="M96:O96"/>
    <mergeCell ref="B91:L92"/>
    <mergeCell ref="A85:A87"/>
    <mergeCell ref="B87:D87"/>
    <mergeCell ref="A88:A90"/>
    <mergeCell ref="A123:A124"/>
    <mergeCell ref="B123:C123"/>
    <mergeCell ref="E123:F123"/>
    <mergeCell ref="M123:N123"/>
    <mergeCell ref="P123:Q123"/>
    <mergeCell ref="A121:A122"/>
    <mergeCell ref="B117:D117"/>
    <mergeCell ref="M117:O117"/>
    <mergeCell ref="M118:W119"/>
    <mergeCell ref="A118:A120"/>
    <mergeCell ref="B118:L119"/>
    <mergeCell ref="B124:C124"/>
    <mergeCell ref="M124:N124"/>
    <mergeCell ref="B122:C122"/>
    <mergeCell ref="E122:F122"/>
    <mergeCell ref="M120:O120"/>
    <mergeCell ref="G122:J122"/>
    <mergeCell ref="M121:N121"/>
    <mergeCell ref="P121:Q121"/>
    <mergeCell ref="B120:D120"/>
    <mergeCell ref="M114:O114"/>
    <mergeCell ref="B110:W110"/>
    <mergeCell ref="A79:A81"/>
    <mergeCell ref="M79:W80"/>
    <mergeCell ref="B81:D81"/>
    <mergeCell ref="M81:O81"/>
    <mergeCell ref="M91:W92"/>
    <mergeCell ref="A82:A84"/>
    <mergeCell ref="B82:L83"/>
    <mergeCell ref="M82:W83"/>
    <mergeCell ref="B84:D84"/>
    <mergeCell ref="M84:O84"/>
    <mergeCell ref="M90:O90"/>
    <mergeCell ref="A112:A114"/>
    <mergeCell ref="A115:A117"/>
    <mergeCell ref="B94:L95"/>
    <mergeCell ref="B85:L86"/>
    <mergeCell ref="M85:W86"/>
    <mergeCell ref="B96:D96"/>
    <mergeCell ref="A91:A93"/>
    <mergeCell ref="A76:A78"/>
    <mergeCell ref="B76:L77"/>
    <mergeCell ref="M76:W77"/>
    <mergeCell ref="A73:A75"/>
    <mergeCell ref="B73:L74"/>
    <mergeCell ref="M73:W74"/>
    <mergeCell ref="B75:D75"/>
    <mergeCell ref="M75:O75"/>
    <mergeCell ref="B78:D78"/>
    <mergeCell ref="M78:O78"/>
    <mergeCell ref="A10:AS10"/>
    <mergeCell ref="X11:AS11"/>
    <mergeCell ref="X16:AH17"/>
    <mergeCell ref="B18:D18"/>
    <mergeCell ref="M18:O18"/>
    <mergeCell ref="B16:L17"/>
    <mergeCell ref="M16:W17"/>
    <mergeCell ref="AI40:AJ40"/>
    <mergeCell ref="AL40:AM40"/>
    <mergeCell ref="AN40:AQ40"/>
    <mergeCell ref="AR40:AS40"/>
    <mergeCell ref="X12:AH12"/>
    <mergeCell ref="AI16:AS17"/>
    <mergeCell ref="A13:A15"/>
    <mergeCell ref="B13:L14"/>
    <mergeCell ref="M13:W14"/>
    <mergeCell ref="X13:AH14"/>
    <mergeCell ref="M15:O15"/>
    <mergeCell ref="X15:Z15"/>
    <mergeCell ref="X40:Y40"/>
    <mergeCell ref="AA40:AB40"/>
    <mergeCell ref="B15:D15"/>
    <mergeCell ref="AC40:AF40"/>
    <mergeCell ref="AG40:AH40"/>
    <mergeCell ref="AL144:AR144"/>
    <mergeCell ref="O137:W137"/>
    <mergeCell ref="X137:AH137"/>
    <mergeCell ref="O138:W138"/>
    <mergeCell ref="X138:AH138"/>
    <mergeCell ref="AA123:AB123"/>
    <mergeCell ref="O135:V135"/>
    <mergeCell ref="M97:W98"/>
    <mergeCell ref="AG121:AH121"/>
    <mergeCell ref="AI123:AJ123"/>
    <mergeCell ref="AL122:AM122"/>
    <mergeCell ref="AN122:AQ122"/>
    <mergeCell ref="AR122:AS122"/>
    <mergeCell ref="AL121:AM121"/>
    <mergeCell ref="O139:W139"/>
    <mergeCell ref="X139:Z139"/>
    <mergeCell ref="M127:W128"/>
    <mergeCell ref="Y128:AB128"/>
    <mergeCell ref="X120:Z120"/>
    <mergeCell ref="AI120:AK120"/>
    <mergeCell ref="AI117:AK117"/>
    <mergeCell ref="X117:Z117"/>
    <mergeCell ref="L141:W141"/>
    <mergeCell ref="X118:AH119"/>
  </mergeCells>
  <phoneticPr fontId="0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53" orientation="landscape" r:id="rId1"/>
  <headerFooter alignWithMargins="0">
    <oddHeader>&amp;R</oddHeader>
  </headerFooter>
  <rowBreaks count="3" manualBreakCount="3">
    <brk id="58" max="44" man="1"/>
    <brk id="105" max="44" man="1"/>
    <brk id="144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Anii_III-IV_TCM</vt:lpstr>
      <vt:lpstr>'Anii_III-IV_TCM'!Print_Area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Nicoleta Dronca</cp:lastModifiedBy>
  <cp:lastPrinted>2019-10-01T10:31:11Z</cp:lastPrinted>
  <dcterms:created xsi:type="dcterms:W3CDTF">2005-09-25T13:40:53Z</dcterms:created>
  <dcterms:modified xsi:type="dcterms:W3CDTF">2019-10-01T10:31:38Z</dcterms:modified>
</cp:coreProperties>
</file>