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2" i="10" l="1"/>
  <c r="AK352" i="10"/>
  <c r="AW231" i="10"/>
  <c r="AW228" i="10"/>
  <c r="AK94" i="10"/>
  <c r="Y94" i="10"/>
  <c r="M94" i="10"/>
  <c r="M45" i="10"/>
  <c r="AK332" i="10" l="1"/>
  <c r="AW225" i="10"/>
  <c r="AW222" i="10"/>
  <c r="AW219" i="10"/>
  <c r="BQ685" i="10" s="1"/>
  <c r="AW216" i="10"/>
  <c r="AW213" i="10"/>
  <c r="AW210" i="10"/>
  <c r="AW207" i="10"/>
  <c r="AW204" i="10"/>
  <c r="Y352" i="10"/>
  <c r="BR735" i="10" s="1"/>
  <c r="M352" i="10"/>
  <c r="AK207" i="10"/>
  <c r="AK204" i="10"/>
  <c r="AW85" i="10"/>
  <c r="AW332" i="10"/>
  <c r="AK329" i="10"/>
  <c r="Y329" i="10"/>
  <c r="BQ715" i="10" s="1"/>
  <c r="BU715" i="10" s="1"/>
  <c r="X273" i="13" s="1"/>
  <c r="M329" i="10"/>
  <c r="AW45" i="10"/>
  <c r="M42" i="10"/>
  <c r="M39" i="10"/>
  <c r="AW82" i="10"/>
  <c r="AW79" i="10"/>
  <c r="AW76" i="10"/>
  <c r="AW73" i="10"/>
  <c r="L533" i="10" s="1"/>
  <c r="AK91" i="10"/>
  <c r="AK88" i="10"/>
  <c r="AK85" i="10"/>
  <c r="AK82" i="10"/>
  <c r="AK79" i="10"/>
  <c r="BR522" i="10" s="1"/>
  <c r="AK76" i="10"/>
  <c r="AK73" i="10"/>
  <c r="Y91" i="10"/>
  <c r="Y88" i="10"/>
  <c r="BR512" i="10" s="1"/>
  <c r="Y85" i="10"/>
  <c r="Y82" i="10"/>
  <c r="Y79" i="10"/>
  <c r="Y76" i="10"/>
  <c r="Y73" i="10"/>
  <c r="M91" i="10"/>
  <c r="M88" i="10"/>
  <c r="M85" i="10"/>
  <c r="BR499" i="10" s="1"/>
  <c r="M82" i="10"/>
  <c r="BR498" i="10" s="1"/>
  <c r="U56" i="13" s="1"/>
  <c r="M79" i="10"/>
  <c r="M76" i="10"/>
  <c r="M73" i="10"/>
  <c r="AW42" i="10"/>
  <c r="BR489" i="10" s="1"/>
  <c r="AW39" i="10"/>
  <c r="AW36" i="10"/>
  <c r="AW33" i="10"/>
  <c r="AW30" i="10"/>
  <c r="AW27" i="10"/>
  <c r="AW24" i="10"/>
  <c r="AU52" i="10" s="1"/>
  <c r="AW21" i="10"/>
  <c r="AK42" i="10"/>
  <c r="AK39" i="10"/>
  <c r="AK36" i="10"/>
  <c r="BR475" i="10" s="1"/>
  <c r="AK33" i="10"/>
  <c r="AK30" i="10"/>
  <c r="AK27" i="10"/>
  <c r="AK24" i="10"/>
  <c r="AK21" i="10"/>
  <c r="Y42" i="10"/>
  <c r="Y39" i="10"/>
  <c r="Y36" i="10"/>
  <c r="Y33" i="10"/>
  <c r="Y30" i="10"/>
  <c r="Y27" i="10"/>
  <c r="Y24" i="10"/>
  <c r="Y21" i="10"/>
  <c r="M36" i="10"/>
  <c r="M33" i="10"/>
  <c r="M30" i="10"/>
  <c r="M27" i="10"/>
  <c r="M24" i="10"/>
  <c r="M21" i="10"/>
  <c r="AX839" i="10"/>
  <c r="A397" i="13" s="1"/>
  <c r="B397" i="13"/>
  <c r="AZ839" i="10"/>
  <c r="C397" i="13" s="1"/>
  <c r="H397" i="13"/>
  <c r="I397" i="13"/>
  <c r="J397" i="13"/>
  <c r="K397" i="13"/>
  <c r="L397" i="13"/>
  <c r="M397" i="13"/>
  <c r="O397" i="13"/>
  <c r="BN839" i="10"/>
  <c r="Q397" i="13" s="1"/>
  <c r="R397" i="13"/>
  <c r="A4" i="10"/>
  <c r="Z397" i="13"/>
  <c r="H6" i="10"/>
  <c r="AA397" i="13"/>
  <c r="AB397" i="13"/>
  <c r="H9" i="10"/>
  <c r="AC32" i="13" s="1"/>
  <c r="AC397" i="13"/>
  <c r="AD397" i="13"/>
  <c r="AE397" i="13"/>
  <c r="AF397" i="13"/>
  <c r="AL88" i="10"/>
  <c r="AX840" i="10"/>
  <c r="A398" i="13" s="1"/>
  <c r="B398" i="13"/>
  <c r="AZ840" i="10"/>
  <c r="C398" i="13"/>
  <c r="H398" i="13"/>
  <c r="I398" i="13"/>
  <c r="J398" i="13"/>
  <c r="K398" i="13"/>
  <c r="L398" i="13"/>
  <c r="M398" i="13"/>
  <c r="O398" i="13"/>
  <c r="BN840" i="10"/>
  <c r="Q398" i="13" s="1"/>
  <c r="R398" i="13"/>
  <c r="Z398" i="13"/>
  <c r="AA398" i="13"/>
  <c r="AB398" i="13"/>
  <c r="AC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C402" i="13"/>
  <c r="AD402" i="13"/>
  <c r="AE402" i="13"/>
  <c r="AF402" i="13"/>
  <c r="Z30" i="10"/>
  <c r="AX473" i="10" s="1"/>
  <c r="A31" i="13" s="1"/>
  <c r="B31" i="13"/>
  <c r="AZ473" i="10"/>
  <c r="C31" i="13" s="1"/>
  <c r="BH473" i="10"/>
  <c r="K31" i="13"/>
  <c r="BI473" i="10"/>
  <c r="BJ473" i="10" s="1"/>
  <c r="BR473" i="10"/>
  <c r="U31" i="13" s="1"/>
  <c r="BT473" i="10"/>
  <c r="W31" i="13" s="1"/>
  <c r="Z31" i="13"/>
  <c r="AA31" i="13"/>
  <c r="AB31" i="13"/>
  <c r="AC31" i="13"/>
  <c r="AD31" i="13"/>
  <c r="AE31" i="13"/>
  <c r="AF31" i="13"/>
  <c r="Z33" i="10"/>
  <c r="AX474" i="10" s="1"/>
  <c r="A32" i="13" s="1"/>
  <c r="B32" i="13"/>
  <c r="AZ474" i="10"/>
  <c r="C32" i="13"/>
  <c r="H32" i="13"/>
  <c r="BH474" i="10"/>
  <c r="K32" i="13" s="1"/>
  <c r="BI474" i="10"/>
  <c r="L32" i="13" s="1"/>
  <c r="BR474" i="10"/>
  <c r="U32" i="13"/>
  <c r="BT474" i="10"/>
  <c r="W32" i="13"/>
  <c r="Z32" i="13"/>
  <c r="AA32" i="13"/>
  <c r="AB32" i="13"/>
  <c r="AD32" i="13"/>
  <c r="AE32" i="13"/>
  <c r="AF32" i="13"/>
  <c r="Z36" i="10"/>
  <c r="AX475" i="10"/>
  <c r="A33" i="13" s="1"/>
  <c r="B33" i="13"/>
  <c r="AZ475" i="10"/>
  <c r="C33" i="13"/>
  <c r="BH475" i="10"/>
  <c r="K33" i="13" s="1"/>
  <c r="BI475" i="10"/>
  <c r="L33" i="13"/>
  <c r="BT475" i="10"/>
  <c r="W33" i="13" s="1"/>
  <c r="Z33" i="13"/>
  <c r="AA33" i="13"/>
  <c r="AB33" i="13"/>
  <c r="AD33" i="13"/>
  <c r="AE33" i="13"/>
  <c r="AF33" i="13"/>
  <c r="Z39" i="10"/>
  <c r="AX476" i="10" s="1"/>
  <c r="A34" i="13" s="1"/>
  <c r="B34" i="13"/>
  <c r="AZ476" i="10"/>
  <c r="C34" i="13"/>
  <c r="H34" i="13"/>
  <c r="BH476" i="10"/>
  <c r="K34" i="13"/>
  <c r="BI476" i="10"/>
  <c r="L34" i="13" s="1"/>
  <c r="BR476" i="10"/>
  <c r="U34" i="13" s="1"/>
  <c r="BT476" i="10"/>
  <c r="W34" i="13" s="1"/>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C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s="1"/>
  <c r="A38" i="13" s="1"/>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c r="H40" i="13"/>
  <c r="BH482" i="10"/>
  <c r="K40" i="13" s="1"/>
  <c r="BI482" i="10"/>
  <c r="L40" i="13" s="1"/>
  <c r="BR482" i="10"/>
  <c r="U40" i="13" s="1"/>
  <c r="BT482" i="10"/>
  <c r="W40" i="13" s="1"/>
  <c r="Z40" i="13"/>
  <c r="AA40" i="13"/>
  <c r="AB40" i="13"/>
  <c r="AC40" i="13"/>
  <c r="AD40" i="13"/>
  <c r="AE40" i="13"/>
  <c r="AF40" i="13"/>
  <c r="B41" i="13"/>
  <c r="Z41" i="13"/>
  <c r="AA41" i="13"/>
  <c r="AB41" i="13"/>
  <c r="AD41" i="13"/>
  <c r="AE41" i="13"/>
  <c r="AF41" i="13"/>
  <c r="AL27" i="10"/>
  <c r="AX484" i="10" s="1"/>
  <c r="A42" i="13" s="1"/>
  <c r="B42" i="13"/>
  <c r="AZ484" i="10"/>
  <c r="C42" i="13"/>
  <c r="H42" i="13"/>
  <c r="BH484" i="10"/>
  <c r="K42" i="13" s="1"/>
  <c r="BI484" i="10"/>
  <c r="L42" i="13" s="1"/>
  <c r="BR484" i="10"/>
  <c r="U42" i="13" s="1"/>
  <c r="BT484" i="10"/>
  <c r="W42" i="13" s="1"/>
  <c r="Z42" i="13"/>
  <c r="AA42" i="13"/>
  <c r="AB42" i="13"/>
  <c r="AC42" i="13"/>
  <c r="AD42" i="13"/>
  <c r="AE42" i="13"/>
  <c r="AF42" i="13"/>
  <c r="AL30" i="10"/>
  <c r="AX485" i="10" s="1"/>
  <c r="A43" i="13" s="1"/>
  <c r="B43" i="13"/>
  <c r="AZ485" i="10"/>
  <c r="C43" i="13" s="1"/>
  <c r="BH485" i="10"/>
  <c r="K43" i="13"/>
  <c r="BI485" i="10"/>
  <c r="L43" i="13" s="1"/>
  <c r="BR485" i="10"/>
  <c r="U43" i="13" s="1"/>
  <c r="BT485" i="10"/>
  <c r="W43" i="13"/>
  <c r="Z43" i="13"/>
  <c r="AA43" i="13"/>
  <c r="AB43" i="13"/>
  <c r="AD43" i="13"/>
  <c r="AE43" i="13"/>
  <c r="AF43" i="13"/>
  <c r="AL33" i="10"/>
  <c r="AX486" i="10" s="1"/>
  <c r="A44" i="13" s="1"/>
  <c r="B44" i="13"/>
  <c r="AZ486" i="10"/>
  <c r="C44" i="13"/>
  <c r="H44" i="13"/>
  <c r="BH486" i="10"/>
  <c r="K44" i="13" s="1"/>
  <c r="BI486" i="10"/>
  <c r="L44" i="13" s="1"/>
  <c r="BR486" i="10"/>
  <c r="BQ486" i="10" s="1"/>
  <c r="T44" i="13" s="1"/>
  <c r="BT486" i="10"/>
  <c r="W44" i="13" s="1"/>
  <c r="Z44" i="13"/>
  <c r="AA44" i="13"/>
  <c r="AB44" i="13"/>
  <c r="AC44" i="13"/>
  <c r="AD44" i="13"/>
  <c r="AE44" i="13"/>
  <c r="AF44" i="13"/>
  <c r="AL36" i="10"/>
  <c r="AX487" i="10" s="1"/>
  <c r="A45" i="13" s="1"/>
  <c r="B45" i="13"/>
  <c r="AZ487" i="10"/>
  <c r="C45" i="13"/>
  <c r="BH487" i="10"/>
  <c r="K45" i="13" s="1"/>
  <c r="BI487" i="10"/>
  <c r="BF487" i="10" s="1"/>
  <c r="I45" i="13" s="1"/>
  <c r="BR487" i="10"/>
  <c r="U45" i="13"/>
  <c r="BT487" i="10"/>
  <c r="W45" i="13"/>
  <c r="Z45" i="13"/>
  <c r="AA45" i="13"/>
  <c r="AB45" i="13"/>
  <c r="AC45" i="13"/>
  <c r="AD45" i="13"/>
  <c r="AE45" i="13"/>
  <c r="AF45" i="13"/>
  <c r="AL39" i="10"/>
  <c r="AX488" i="10"/>
  <c r="A46" i="13" s="1"/>
  <c r="B46" i="13"/>
  <c r="AZ488" i="10"/>
  <c r="C46" i="13" s="1"/>
  <c r="H46" i="13"/>
  <c r="BH488" i="10"/>
  <c r="BE488" i="10" s="1"/>
  <c r="BI488" i="10"/>
  <c r="BJ488" i="10" s="1"/>
  <c r="BV488" i="10" s="1"/>
  <c r="Y46" i="13" s="1"/>
  <c r="BR488" i="10"/>
  <c r="U46" i="13" s="1"/>
  <c r="BT488" i="10"/>
  <c r="W46" i="13"/>
  <c r="Z46" i="13"/>
  <c r="AA46" i="13"/>
  <c r="AB46" i="13"/>
  <c r="AD46" i="13"/>
  <c r="AE46" i="13"/>
  <c r="AF46" i="13"/>
  <c r="AL42" i="10"/>
  <c r="AX489" i="10" s="1"/>
  <c r="A47" i="13" s="1"/>
  <c r="B47" i="13"/>
  <c r="AZ489" i="10"/>
  <c r="C47" i="13"/>
  <c r="BH489" i="10"/>
  <c r="K47" i="13"/>
  <c r="BI489" i="10"/>
  <c r="L47" i="13"/>
  <c r="BT489" i="10"/>
  <c r="W47" i="13"/>
  <c r="Z47" i="13"/>
  <c r="AA47" i="13"/>
  <c r="AB47" i="13"/>
  <c r="AD47" i="13"/>
  <c r="AE47" i="13"/>
  <c r="AF47" i="13"/>
  <c r="AL45" i="10"/>
  <c r="AX798" i="10" s="1"/>
  <c r="A356" i="13" s="1"/>
  <c r="B48" i="13"/>
  <c r="AZ490" i="10"/>
  <c r="C48" i="13"/>
  <c r="H48" i="13"/>
  <c r="BH490" i="10"/>
  <c r="K48" i="13"/>
  <c r="BI490" i="10"/>
  <c r="L48" i="13"/>
  <c r="BR490" i="10"/>
  <c r="U48" i="13"/>
  <c r="BT490" i="10"/>
  <c r="W48" i="13"/>
  <c r="Z48" i="13"/>
  <c r="AA48" i="13"/>
  <c r="AB48" i="13"/>
  <c r="AD48" i="13"/>
  <c r="AE48" i="13"/>
  <c r="AF48" i="13"/>
  <c r="AL48" i="10"/>
  <c r="AX491" i="10" s="1"/>
  <c r="A49" i="13" s="1"/>
  <c r="B49" i="13"/>
  <c r="C49" i="13"/>
  <c r="K49" i="13"/>
  <c r="L49" i="13"/>
  <c r="U49" i="13"/>
  <c r="W49" i="13"/>
  <c r="Z49" i="13"/>
  <c r="AA49" i="13"/>
  <c r="AB49" i="13"/>
  <c r="AC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c r="BH495" i="10"/>
  <c r="K53" i="13"/>
  <c r="BI495" i="10"/>
  <c r="L53" i="13"/>
  <c r="BR495" i="10"/>
  <c r="U53" i="13"/>
  <c r="BT495" i="10"/>
  <c r="W53" i="13"/>
  <c r="Z53" i="13"/>
  <c r="AA53" i="13"/>
  <c r="AB53" i="13"/>
  <c r="AD53" i="13"/>
  <c r="AE53" i="13"/>
  <c r="AF53" i="13"/>
  <c r="B76" i="10"/>
  <c r="B54" i="13"/>
  <c r="AZ496" i="10"/>
  <c r="C54" i="13"/>
  <c r="H54" i="13"/>
  <c r="BH496" i="10"/>
  <c r="K54" i="13"/>
  <c r="BI496" i="10"/>
  <c r="L54" i="13" s="1"/>
  <c r="BR496" i="10"/>
  <c r="BQ496" i="10" s="1"/>
  <c r="T54" i="13" s="1"/>
  <c r="BT496" i="10"/>
  <c r="W54" i="13"/>
  <c r="Z54" i="13"/>
  <c r="AA54" i="13"/>
  <c r="AB54" i="13"/>
  <c r="AD54" i="13"/>
  <c r="AE54" i="13"/>
  <c r="AF54" i="13"/>
  <c r="B79" i="10"/>
  <c r="AX497" i="10" s="1"/>
  <c r="A55" i="13" s="1"/>
  <c r="B55" i="13"/>
  <c r="AZ497" i="10"/>
  <c r="BO497" i="10" s="1"/>
  <c r="R55" i="13" s="1"/>
  <c r="BH497" i="10"/>
  <c r="K55" i="13" s="1"/>
  <c r="BI497" i="10"/>
  <c r="L55" i="13" s="1"/>
  <c r="BR497" i="10"/>
  <c r="U55" i="13" s="1"/>
  <c r="BT497" i="10"/>
  <c r="W55" i="13" s="1"/>
  <c r="Z55" i="13"/>
  <c r="AA55" i="13"/>
  <c r="AB55" i="13"/>
  <c r="AC55" i="13"/>
  <c r="AD55" i="13"/>
  <c r="AE55" i="13"/>
  <c r="AF55" i="13"/>
  <c r="B82" i="10"/>
  <c r="AX498" i="10" s="1"/>
  <c r="A56" i="13" s="1"/>
  <c r="B56" i="13"/>
  <c r="AZ498" i="10"/>
  <c r="BF498" i="10" s="1"/>
  <c r="I56" i="13" s="1"/>
  <c r="H56" i="13"/>
  <c r="BH498" i="10"/>
  <c r="K56" i="13" s="1"/>
  <c r="BI498" i="10"/>
  <c r="L56" i="13"/>
  <c r="BT498" i="10"/>
  <c r="W56" i="13" s="1"/>
  <c r="Z56" i="13"/>
  <c r="AA56" i="13"/>
  <c r="AB56" i="13"/>
  <c r="AC56" i="13"/>
  <c r="AD56" i="13"/>
  <c r="AE56" i="13"/>
  <c r="AF56" i="13"/>
  <c r="B85" i="10"/>
  <c r="AX499" i="10" s="1"/>
  <c r="A57" i="13" s="1"/>
  <c r="B57" i="13"/>
  <c r="AZ499" i="10"/>
  <c r="C57" i="13"/>
  <c r="BH499" i="10"/>
  <c r="K57" i="13" s="1"/>
  <c r="BI499" i="10"/>
  <c r="L57" i="13" s="1"/>
  <c r="BT499" i="10"/>
  <c r="W57" i="13" s="1"/>
  <c r="Z57" i="13"/>
  <c r="AA57" i="13"/>
  <c r="AB57" i="13"/>
  <c r="AC57" i="13"/>
  <c r="AD57" i="13"/>
  <c r="AE57" i="13"/>
  <c r="AF57" i="13"/>
  <c r="B88" i="10"/>
  <c r="AX500" i="10" s="1"/>
  <c r="A58" i="13" s="1"/>
  <c r="B58" i="13"/>
  <c r="AZ500" i="10"/>
  <c r="BO500" i="10" s="1"/>
  <c r="R58" i="13" s="1"/>
  <c r="H58" i="13"/>
  <c r="BH500" i="10"/>
  <c r="K58" i="13" s="1"/>
  <c r="BI500" i="10"/>
  <c r="L58" i="13"/>
  <c r="BR500" i="10"/>
  <c r="U58" i="13" s="1"/>
  <c r="BT500" i="10"/>
  <c r="W58" i="13" s="1"/>
  <c r="Z58" i="13"/>
  <c r="AA58" i="13"/>
  <c r="AB58" i="13"/>
  <c r="AD58" i="13"/>
  <c r="AE58" i="13"/>
  <c r="AF58" i="13"/>
  <c r="B91" i="10"/>
  <c r="AX501" i="10" s="1"/>
  <c r="A59" i="13" s="1"/>
  <c r="B59" i="13"/>
  <c r="AZ501" i="10"/>
  <c r="C59" i="13" s="1"/>
  <c r="BH501" i="10"/>
  <c r="BE501" i="10" s="1"/>
  <c r="BI501" i="10"/>
  <c r="L59" i="13" s="1"/>
  <c r="BR501" i="10"/>
  <c r="U59" i="13" s="1"/>
  <c r="BT501" i="10"/>
  <c r="W59" i="13" s="1"/>
  <c r="Z59" i="13"/>
  <c r="AA59" i="13"/>
  <c r="AB59" i="13"/>
  <c r="AD59" i="13"/>
  <c r="AE59" i="13"/>
  <c r="AF59" i="13"/>
  <c r="B94" i="10"/>
  <c r="AX502" i="10" s="1"/>
  <c r="A60" i="13" s="1"/>
  <c r="B60" i="13"/>
  <c r="AZ502" i="10"/>
  <c r="C60" i="13" s="1"/>
  <c r="H60" i="13"/>
  <c r="BH502" i="10"/>
  <c r="BE502" i="10" s="1"/>
  <c r="BI502" i="10"/>
  <c r="L60" i="13" s="1"/>
  <c r="BR502" i="10"/>
  <c r="U60" i="13"/>
  <c r="BT502" i="10"/>
  <c r="W60" i="13" s="1"/>
  <c r="Z60" i="13"/>
  <c r="AA60" i="13"/>
  <c r="AB60" i="13"/>
  <c r="AC60" i="13"/>
  <c r="AD60" i="13"/>
  <c r="AE60" i="13"/>
  <c r="AF60" i="13"/>
  <c r="B97" i="10"/>
  <c r="AX503" i="10" s="1"/>
  <c r="A61" i="13" s="1"/>
  <c r="B61" i="13"/>
  <c r="Z61" i="13"/>
  <c r="AA61" i="13"/>
  <c r="AB61" i="13"/>
  <c r="AC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s="1"/>
  <c r="A65" i="13" s="1"/>
  <c r="B65" i="13"/>
  <c r="AZ507" i="10"/>
  <c r="C65" i="13" s="1"/>
  <c r="BH507" i="10"/>
  <c r="K65" i="13" s="1"/>
  <c r="BI507" i="10"/>
  <c r="L65" i="13" s="1"/>
  <c r="BR507" i="10"/>
  <c r="U65" i="13" s="1"/>
  <c r="BT507" i="10"/>
  <c r="W65" i="13" s="1"/>
  <c r="Z65" i="13"/>
  <c r="AA65" i="13"/>
  <c r="AB65" i="13"/>
  <c r="AC65" i="13"/>
  <c r="AD65" i="13"/>
  <c r="AE65" i="13"/>
  <c r="AF65" i="13"/>
  <c r="N76" i="10"/>
  <c r="AX508" i="10" s="1"/>
  <c r="A66" i="13" s="1"/>
  <c r="B66" i="13"/>
  <c r="AZ508" i="10"/>
  <c r="C66" i="13" s="1"/>
  <c r="H66" i="13"/>
  <c r="BH508" i="10"/>
  <c r="K66" i="13" s="1"/>
  <c r="BI508" i="10"/>
  <c r="BF508" i="10" s="1"/>
  <c r="I66" i="13" s="1"/>
  <c r="BR508" i="10"/>
  <c r="U66" i="13" s="1"/>
  <c r="BT508" i="10"/>
  <c r="W66" i="13" s="1"/>
  <c r="Z66" i="13"/>
  <c r="AA66" i="13"/>
  <c r="AB66" i="13"/>
  <c r="AC66" i="13"/>
  <c r="AD66" i="13"/>
  <c r="AE66" i="13"/>
  <c r="AF66" i="13"/>
  <c r="N79" i="10"/>
  <c r="AX509" i="10" s="1"/>
  <c r="A67" i="13" s="1"/>
  <c r="B67" i="13"/>
  <c r="AZ509" i="10"/>
  <c r="C67" i="13" s="1"/>
  <c r="BH509" i="10"/>
  <c r="K67" i="13" s="1"/>
  <c r="BI509" i="10"/>
  <c r="L67" i="13" s="1"/>
  <c r="BR509" i="10"/>
  <c r="U67" i="13" s="1"/>
  <c r="BT509" i="10"/>
  <c r="W67" i="13" s="1"/>
  <c r="Z67" i="13"/>
  <c r="AA67" i="13"/>
  <c r="AB67" i="13"/>
  <c r="AC67" i="13"/>
  <c r="AD67" i="13"/>
  <c r="AE67" i="13"/>
  <c r="AF67" i="13"/>
  <c r="N82" i="10"/>
  <c r="AX510" i="10" s="1"/>
  <c r="A68" i="13" s="1"/>
  <c r="B68" i="13"/>
  <c r="AZ510" i="10"/>
  <c r="C68" i="13" s="1"/>
  <c r="H68" i="13"/>
  <c r="BH510" i="10"/>
  <c r="K68" i="13" s="1"/>
  <c r="BI510" i="10"/>
  <c r="L68" i="13" s="1"/>
  <c r="BR510" i="10"/>
  <c r="U68" i="13" s="1"/>
  <c r="BT510" i="10"/>
  <c r="W68" i="13" s="1"/>
  <c r="Z68" i="13"/>
  <c r="AA68" i="13"/>
  <c r="AB68" i="13"/>
  <c r="AC68" i="13"/>
  <c r="AD68" i="13"/>
  <c r="AE68" i="13"/>
  <c r="AF68" i="13"/>
  <c r="N85" i="10"/>
  <c r="AX511" i="10" s="1"/>
  <c r="A69" i="13" s="1"/>
  <c r="B69" i="13"/>
  <c r="AZ511" i="10"/>
  <c r="C69" i="13"/>
  <c r="BH511" i="10"/>
  <c r="K69" i="13" s="1"/>
  <c r="BI511" i="10"/>
  <c r="L69" i="13" s="1"/>
  <c r="BR511" i="10"/>
  <c r="BV511" i="10" s="1"/>
  <c r="Y69" i="13" s="1"/>
  <c r="BT511" i="10"/>
  <c r="W69" i="13"/>
  <c r="Z69" i="13"/>
  <c r="AA69" i="13"/>
  <c r="AB69" i="13"/>
  <c r="AC69" i="13"/>
  <c r="AD69" i="13"/>
  <c r="AE69" i="13"/>
  <c r="AF69" i="13"/>
  <c r="N88" i="10"/>
  <c r="AX512" i="10" s="1"/>
  <c r="A70" i="13" s="1"/>
  <c r="B70" i="13"/>
  <c r="AZ512" i="10"/>
  <c r="C70" i="13" s="1"/>
  <c r="H70" i="13"/>
  <c r="BH512" i="10"/>
  <c r="K70" i="13" s="1"/>
  <c r="BI512" i="10"/>
  <c r="L70" i="13"/>
  <c r="BT512" i="10"/>
  <c r="W70" i="13" s="1"/>
  <c r="Z70" i="13"/>
  <c r="AA70" i="13"/>
  <c r="AB70" i="13"/>
  <c r="AC70" i="13"/>
  <c r="AD70" i="13"/>
  <c r="AE70" i="13"/>
  <c r="AF70" i="13"/>
  <c r="N91" i="10"/>
  <c r="AX513" i="10" s="1"/>
  <c r="A71" i="13" s="1"/>
  <c r="B71" i="13"/>
  <c r="AZ513" i="10"/>
  <c r="BC513" i="10" s="1"/>
  <c r="F71" i="13" s="1"/>
  <c r="BH513" i="10"/>
  <c r="K71" i="13" s="1"/>
  <c r="BI513" i="10"/>
  <c r="L71" i="13" s="1"/>
  <c r="BR513" i="10"/>
  <c r="U71" i="13" s="1"/>
  <c r="BT513" i="10"/>
  <c r="W71" i="13" s="1"/>
  <c r="Z71" i="13"/>
  <c r="AA71" i="13"/>
  <c r="AB71" i="13"/>
  <c r="AC71" i="13"/>
  <c r="AD71" i="13"/>
  <c r="AE71" i="13"/>
  <c r="AF71" i="13"/>
  <c r="N94" i="10"/>
  <c r="AX514" i="10" s="1"/>
  <c r="A72" i="13" s="1"/>
  <c r="B72" i="13"/>
  <c r="AZ514" i="10"/>
  <c r="C72" i="13"/>
  <c r="H72" i="13"/>
  <c r="BH514" i="10"/>
  <c r="K72" i="13" s="1"/>
  <c r="BI514" i="10"/>
  <c r="L72" i="13" s="1"/>
  <c r="BR514" i="10"/>
  <c r="U72" i="13" s="1"/>
  <c r="BT514" i="10"/>
  <c r="W72" i="13" s="1"/>
  <c r="Z72" i="13"/>
  <c r="AA72" i="13"/>
  <c r="AB72" i="13"/>
  <c r="AC72" i="13"/>
  <c r="AD72" i="13"/>
  <c r="AE72" i="13"/>
  <c r="AF72" i="13"/>
  <c r="N97" i="10"/>
  <c r="AX515" i="10" s="1"/>
  <c r="A73" i="13" s="1"/>
  <c r="B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B78" i="13"/>
  <c r="AZ520" i="10"/>
  <c r="C78" i="13" s="1"/>
  <c r="H78" i="13"/>
  <c r="BH520" i="10"/>
  <c r="BI520" i="10"/>
  <c r="L78" i="13"/>
  <c r="BR520" i="10"/>
  <c r="U78" i="13" s="1"/>
  <c r="BT520" i="10"/>
  <c r="W78" i="13" s="1"/>
  <c r="Z78" i="13"/>
  <c r="AA78" i="13"/>
  <c r="AB78" i="13"/>
  <c r="AC78" i="13"/>
  <c r="AD78" i="13"/>
  <c r="AE78" i="13"/>
  <c r="AF78" i="13"/>
  <c r="Z76" i="10"/>
  <c r="AX521" i="10" s="1"/>
  <c r="A79" i="13" s="1"/>
  <c r="B79" i="13"/>
  <c r="AZ521" i="10"/>
  <c r="C79" i="13" s="1"/>
  <c r="BH521" i="10"/>
  <c r="K79" i="13"/>
  <c r="BI521" i="10"/>
  <c r="BJ521" i="10" s="1"/>
  <c r="BR521" i="10"/>
  <c r="U79" i="13" s="1"/>
  <c r="BT521" i="10"/>
  <c r="W79" i="13" s="1"/>
  <c r="Z79" i="13"/>
  <c r="AA79" i="13"/>
  <c r="AB79" i="13"/>
  <c r="AC79" i="13"/>
  <c r="AD79" i="13"/>
  <c r="AE79" i="13"/>
  <c r="AF79" i="13"/>
  <c r="Z79" i="10"/>
  <c r="AX522" i="10" s="1"/>
  <c r="A80" i="13" s="1"/>
  <c r="B80" i="13"/>
  <c r="AZ522" i="10"/>
  <c r="C80" i="13" s="1"/>
  <c r="H80" i="13"/>
  <c r="BH522" i="10"/>
  <c r="BE522" i="10" s="1"/>
  <c r="BI522" i="10"/>
  <c r="L80" i="13" s="1"/>
  <c r="BT522" i="10"/>
  <c r="W80" i="13" s="1"/>
  <c r="Z80" i="13"/>
  <c r="AA80" i="13"/>
  <c r="AB80" i="13"/>
  <c r="AC80" i="13"/>
  <c r="AD80" i="13"/>
  <c r="AE80" i="13"/>
  <c r="AF80" i="13"/>
  <c r="Z82" i="10"/>
  <c r="AX523" i="10" s="1"/>
  <c r="A81" i="13" s="1"/>
  <c r="B81" i="13"/>
  <c r="AZ523" i="10"/>
  <c r="C81" i="13" s="1"/>
  <c r="BH523" i="10"/>
  <c r="K81" i="13" s="1"/>
  <c r="BI523" i="10"/>
  <c r="L81" i="13" s="1"/>
  <c r="BR523" i="10"/>
  <c r="U81" i="13" s="1"/>
  <c r="BT523" i="10"/>
  <c r="W81" i="13" s="1"/>
  <c r="Z81" i="13"/>
  <c r="AA81" i="13"/>
  <c r="AB81" i="13"/>
  <c r="AC81" i="13"/>
  <c r="AD81" i="13"/>
  <c r="AE81" i="13"/>
  <c r="AF81" i="13"/>
  <c r="Z85" i="10"/>
  <c r="AX524" i="10" s="1"/>
  <c r="A82" i="13" s="1"/>
  <c r="B82" i="13"/>
  <c r="AZ524" i="10"/>
  <c r="C82" i="13" s="1"/>
  <c r="H82" i="13"/>
  <c r="BH524" i="10"/>
  <c r="K82" i="13" s="1"/>
  <c r="BI524" i="10"/>
  <c r="L82" i="13" s="1"/>
  <c r="BR524" i="10"/>
  <c r="U82" i="13" s="1"/>
  <c r="BT524" i="10"/>
  <c r="W82" i="13" s="1"/>
  <c r="Z82" i="13"/>
  <c r="AA82" i="13"/>
  <c r="AB82" i="13"/>
  <c r="AC82" i="13"/>
  <c r="AD82" i="13"/>
  <c r="AE82" i="13"/>
  <c r="AF82" i="13"/>
  <c r="Z88" i="10"/>
  <c r="AX525" i="10" s="1"/>
  <c r="A83" i="13" s="1"/>
  <c r="B83" i="13"/>
  <c r="AZ525" i="10"/>
  <c r="C83" i="13"/>
  <c r="BH525" i="10"/>
  <c r="BE525" i="10" s="1"/>
  <c r="BI525" i="10"/>
  <c r="L83" i="13" s="1"/>
  <c r="BR525" i="10"/>
  <c r="U83" i="13" s="1"/>
  <c r="BT525" i="10"/>
  <c r="W83" i="13"/>
  <c r="Z83" i="13"/>
  <c r="AA83" i="13"/>
  <c r="AB83" i="13"/>
  <c r="AC83" i="13"/>
  <c r="AD83" i="13"/>
  <c r="AE83" i="13"/>
  <c r="AF83" i="13"/>
  <c r="Z91" i="10"/>
  <c r="AX526" i="10" s="1"/>
  <c r="A84" i="13" s="1"/>
  <c r="B84" i="13"/>
  <c r="AZ526" i="10"/>
  <c r="C84" i="13" s="1"/>
  <c r="H84" i="13"/>
  <c r="BH526" i="10"/>
  <c r="K84" i="13" s="1"/>
  <c r="BI526" i="10"/>
  <c r="BF526" i="10" s="1"/>
  <c r="I84" i="13" s="1"/>
  <c r="BR526" i="10"/>
  <c r="U84" i="13" s="1"/>
  <c r="BT526" i="10"/>
  <c r="W84" i="13" s="1"/>
  <c r="Z84" i="13"/>
  <c r="AA84" i="13"/>
  <c r="AB84" i="13"/>
  <c r="AC84" i="13"/>
  <c r="AD84" i="13"/>
  <c r="AE84" i="13"/>
  <c r="AF84" i="13"/>
  <c r="Z94" i="10"/>
  <c r="AX527" i="10" s="1"/>
  <c r="A85" i="13" s="1"/>
  <c r="B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BW530" i="10" s="1"/>
  <c r="AG88" i="13" s="1"/>
  <c r="C88" i="13"/>
  <c r="H88" i="13"/>
  <c r="BH530" i="10"/>
  <c r="K88" i="13" s="1"/>
  <c r="BI530" i="10"/>
  <c r="L88" i="13"/>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B90" i="13"/>
  <c r="AZ532" i="10"/>
  <c r="C90" i="13"/>
  <c r="H90" i="13"/>
  <c r="BH532" i="10"/>
  <c r="K90" i="13" s="1"/>
  <c r="BI532" i="10"/>
  <c r="L90" i="13"/>
  <c r="BR532" i="10"/>
  <c r="U90" i="13" s="1"/>
  <c r="BT532" i="10"/>
  <c r="W90" i="13"/>
  <c r="Z90" i="13"/>
  <c r="AA90" i="13"/>
  <c r="AB90" i="13"/>
  <c r="AC90" i="13"/>
  <c r="AD90" i="13"/>
  <c r="AE90" i="13"/>
  <c r="AF90" i="13"/>
  <c r="AL76" i="10"/>
  <c r="AX533" i="10" s="1"/>
  <c r="A91" i="13" s="1"/>
  <c r="B91" i="13"/>
  <c r="AZ533" i="10"/>
  <c r="C91" i="13" s="1"/>
  <c r="BH533" i="10"/>
  <c r="K91" i="13" s="1"/>
  <c r="BI533" i="10"/>
  <c r="L91" i="13" s="1"/>
  <c r="BR533" i="10"/>
  <c r="U91" i="13" s="1"/>
  <c r="BT533" i="10"/>
  <c r="W91" i="13" s="1"/>
  <c r="Z91" i="13"/>
  <c r="AA91" i="13"/>
  <c r="AB91" i="13"/>
  <c r="AC91" i="13"/>
  <c r="AD91" i="13"/>
  <c r="AE91" i="13"/>
  <c r="AF91" i="13"/>
  <c r="AL79" i="10"/>
  <c r="AX534" i="10" s="1"/>
  <c r="A92" i="13" s="1"/>
  <c r="B92" i="13"/>
  <c r="AZ534" i="10"/>
  <c r="C92" i="13"/>
  <c r="H92" i="13"/>
  <c r="BH534" i="10"/>
  <c r="K92" i="13"/>
  <c r="BI534" i="10"/>
  <c r="L92" i="13" s="1"/>
  <c r="BR534" i="10"/>
  <c r="U92" i="13" s="1"/>
  <c r="BT534" i="10"/>
  <c r="W92" i="13"/>
  <c r="Z92" i="13"/>
  <c r="AA92" i="13"/>
  <c r="AB92" i="13"/>
  <c r="AC92" i="13"/>
  <c r="AD92" i="13"/>
  <c r="AE92" i="13"/>
  <c r="AF92" i="13"/>
  <c r="AL82" i="10"/>
  <c r="AX535" i="10" s="1"/>
  <c r="A93" i="13" s="1"/>
  <c r="B93" i="13"/>
  <c r="AZ535" i="10"/>
  <c r="BF535" i="10" s="1"/>
  <c r="I93" i="13" s="1"/>
  <c r="BH535" i="10"/>
  <c r="K93" i="13" s="1"/>
  <c r="BI535" i="10"/>
  <c r="L93" i="13" s="1"/>
  <c r="BR535" i="10"/>
  <c r="U93" i="13" s="1"/>
  <c r="BT535" i="10"/>
  <c r="W93" i="13"/>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c r="Z94" i="13"/>
  <c r="AA94" i="13"/>
  <c r="AB94" i="13"/>
  <c r="AC94" i="13"/>
  <c r="AD94" i="13"/>
  <c r="AE94" i="13"/>
  <c r="AF94" i="13"/>
  <c r="AX537" i="10"/>
  <c r="A95" i="13" s="1"/>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BC542" i="10" s="1"/>
  <c r="F100" i="13" s="1"/>
  <c r="H100" i="13"/>
  <c r="BH542" i="10"/>
  <c r="K100" i="13" s="1"/>
  <c r="BI542" i="10"/>
  <c r="L100" i="13"/>
  <c r="BR542" i="10"/>
  <c r="U100" i="13" s="1"/>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s="1"/>
  <c r="BI599" i="10"/>
  <c r="L157" i="13" s="1"/>
  <c r="BJ599" i="10"/>
  <c r="M157" i="13" s="1"/>
  <c r="N157" i="13"/>
  <c r="O157" i="13"/>
  <c r="P157" i="13"/>
  <c r="Q157" i="13"/>
  <c r="R157" i="13"/>
  <c r="S157" i="13"/>
  <c r="BQ599" i="10"/>
  <c r="T157" i="13" s="1"/>
  <c r="BR599" i="10"/>
  <c r="U157" i="13" s="1"/>
  <c r="BT599" i="10"/>
  <c r="W157" i="13" s="1"/>
  <c r="Z157" i="13"/>
  <c r="AA157" i="13"/>
  <c r="AB157" i="13"/>
  <c r="AC157" i="13"/>
  <c r="AD157" i="13"/>
  <c r="AE157" i="13"/>
  <c r="AF157" i="13"/>
  <c r="B158" i="13"/>
  <c r="AZ600" i="10"/>
  <c r="BB600" i="10" s="1"/>
  <c r="E158" i="13" s="1"/>
  <c r="H158" i="13"/>
  <c r="BF600" i="10"/>
  <c r="I158" i="13" s="1"/>
  <c r="BG600" i="10"/>
  <c r="J158" i="13"/>
  <c r="BH600" i="10"/>
  <c r="K158" i="13" s="1"/>
  <c r="BI600" i="10"/>
  <c r="L158" i="13" s="1"/>
  <c r="BJ600" i="10"/>
  <c r="M158" i="13"/>
  <c r="N158" i="13"/>
  <c r="O158" i="13"/>
  <c r="P158" i="13"/>
  <c r="Q158" i="13"/>
  <c r="R158" i="13"/>
  <c r="S158" i="13"/>
  <c r="BQ600" i="10"/>
  <c r="T158" i="13" s="1"/>
  <c r="BR600" i="10"/>
  <c r="U158" i="13" s="1"/>
  <c r="BT600" i="10"/>
  <c r="W158" i="13" s="1"/>
  <c r="Z158" i="13"/>
  <c r="AA158" i="13"/>
  <c r="AB158" i="13"/>
  <c r="AC158" i="13"/>
  <c r="AD158" i="13"/>
  <c r="AE158" i="13"/>
  <c r="AF158" i="13"/>
  <c r="B159" i="13"/>
  <c r="AZ601" i="10"/>
  <c r="C159" i="13" s="1"/>
  <c r="BE601" i="10"/>
  <c r="H159" i="13" s="1"/>
  <c r="BF601" i="10"/>
  <c r="I159" i="13" s="1"/>
  <c r="BG601" i="10"/>
  <c r="J159" i="13" s="1"/>
  <c r="BH601" i="10"/>
  <c r="K159" i="13"/>
  <c r="BI601" i="10"/>
  <c r="L159" i="13"/>
  <c r="BJ601" i="10"/>
  <c r="M159" i="13" s="1"/>
  <c r="N159" i="13"/>
  <c r="O159" i="13"/>
  <c r="P159" i="13"/>
  <c r="Q159" i="13"/>
  <c r="R159" i="13"/>
  <c r="S159" i="13"/>
  <c r="BQ601" i="10"/>
  <c r="T159" i="13"/>
  <c r="BR601" i="10"/>
  <c r="U159" i="13" s="1"/>
  <c r="BT601" i="10"/>
  <c r="W159" i="13" s="1"/>
  <c r="Z159" i="13"/>
  <c r="AA159" i="13"/>
  <c r="AB159" i="13"/>
  <c r="AC159" i="13"/>
  <c r="AD159" i="13"/>
  <c r="AE159" i="13"/>
  <c r="AF159" i="13"/>
  <c r="B160" i="13"/>
  <c r="AZ602" i="10"/>
  <c r="C160" i="13" s="1"/>
  <c r="H160" i="13"/>
  <c r="BF602" i="10"/>
  <c r="I160" i="13" s="1"/>
  <c r="BG602" i="10"/>
  <c r="J160" i="13" s="1"/>
  <c r="BH602" i="10"/>
  <c r="K160" i="13"/>
  <c r="BI602" i="10"/>
  <c r="L160" i="13" s="1"/>
  <c r="BJ602" i="10"/>
  <c r="M160" i="13" s="1"/>
  <c r="N160" i="13"/>
  <c r="O160" i="13"/>
  <c r="P160" i="13"/>
  <c r="Q160" i="13"/>
  <c r="R160" i="13"/>
  <c r="S160" i="13"/>
  <c r="BQ602" i="10"/>
  <c r="T160" i="13"/>
  <c r="BR602" i="10"/>
  <c r="U160" i="13" s="1"/>
  <c r="BT602" i="10"/>
  <c r="W160" i="13"/>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c r="H184" i="13"/>
  <c r="BF626" i="10"/>
  <c r="I184" i="13" s="1"/>
  <c r="BG626" i="10"/>
  <c r="J184" i="13"/>
  <c r="BH626" i="10"/>
  <c r="K184" i="13" s="1"/>
  <c r="BI626" i="10"/>
  <c r="L184" i="13" s="1"/>
  <c r="BJ626" i="10"/>
  <c r="M184" i="13"/>
  <c r="N184" i="13"/>
  <c r="O184" i="13"/>
  <c r="P184" i="13"/>
  <c r="Q184" i="13"/>
  <c r="R184" i="13"/>
  <c r="S184" i="13"/>
  <c r="BQ626" i="10"/>
  <c r="T184" i="13" s="1"/>
  <c r="BR626" i="10"/>
  <c r="U184" i="13" s="1"/>
  <c r="BT626" i="10"/>
  <c r="W184" i="13"/>
  <c r="Z184" i="13"/>
  <c r="AA184" i="13"/>
  <c r="AB184" i="13"/>
  <c r="AC184" i="13"/>
  <c r="AD184" i="13"/>
  <c r="AE184" i="13"/>
  <c r="AF184" i="13"/>
  <c r="B185" i="13"/>
  <c r="AZ627" i="10"/>
  <c r="C185" i="13"/>
  <c r="BE627" i="10"/>
  <c r="H185" i="13" s="1"/>
  <c r="BF627" i="10"/>
  <c r="I185" i="13" s="1"/>
  <c r="BG627" i="10"/>
  <c r="J185" i="13"/>
  <c r="BH627" i="10"/>
  <c r="K185" i="13" s="1"/>
  <c r="BI627" i="10"/>
  <c r="L185" i="13"/>
  <c r="BJ627" i="10"/>
  <c r="M185" i="13" s="1"/>
  <c r="N185" i="13"/>
  <c r="O185" i="13"/>
  <c r="P185" i="13"/>
  <c r="Q185" i="13"/>
  <c r="R185" i="13"/>
  <c r="S185" i="13"/>
  <c r="BQ627" i="10"/>
  <c r="T185" i="13" s="1"/>
  <c r="BR627" i="10"/>
  <c r="U185" i="13"/>
  <c r="BT627" i="10"/>
  <c r="W185" i="13" s="1"/>
  <c r="Z185" i="13"/>
  <c r="AA185" i="13"/>
  <c r="AB185" i="13"/>
  <c r="AC185" i="13"/>
  <c r="AD185" i="13"/>
  <c r="AE185" i="13"/>
  <c r="AF185" i="13"/>
  <c r="B186" i="13"/>
  <c r="AZ628" i="10"/>
  <c r="C186" i="13"/>
  <c r="H186" i="13"/>
  <c r="BF628" i="10"/>
  <c r="I186" i="13" s="1"/>
  <c r="BG628" i="10"/>
  <c r="J186" i="13" s="1"/>
  <c r="BH628" i="10"/>
  <c r="K186" i="13" s="1"/>
  <c r="BI628" i="10"/>
  <c r="L186" i="13"/>
  <c r="BJ628" i="10"/>
  <c r="M186" i="13"/>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N216" i="10"/>
  <c r="AX630" i="10" s="1"/>
  <c r="A188" i="13" s="1"/>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s="1"/>
  <c r="A189" i="13" s="1"/>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BS653" i="10" s="1"/>
  <c r="V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Q654" i="10"/>
  <c r="T212" i="13" s="1"/>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s="1"/>
  <c r="BR656" i="10"/>
  <c r="U214" i="13" s="1"/>
  <c r="BT656" i="10"/>
  <c r="W214" i="13" s="1"/>
  <c r="Z214" i="13"/>
  <c r="AA214" i="13"/>
  <c r="AB214" i="13"/>
  <c r="AC214" i="13"/>
  <c r="AD214" i="13"/>
  <c r="AE214" i="13"/>
  <c r="AF214" i="13"/>
  <c r="B215" i="13"/>
  <c r="AZ657" i="10"/>
  <c r="C215" i="13"/>
  <c r="BE657" i="10"/>
  <c r="H215" i="13"/>
  <c r="BF657" i="10"/>
  <c r="I215" i="13" s="1"/>
  <c r="BG657" i="10"/>
  <c r="J215" i="13"/>
  <c r="BH657" i="10"/>
  <c r="K215" i="13" s="1"/>
  <c r="BI657" i="10"/>
  <c r="L215" i="13" s="1"/>
  <c r="BJ657" i="10"/>
  <c r="M215" i="13"/>
  <c r="N215" i="13"/>
  <c r="O215" i="13"/>
  <c r="P215" i="13"/>
  <c r="Q215" i="13"/>
  <c r="R215" i="13"/>
  <c r="S215" i="13"/>
  <c r="BQ657" i="10"/>
  <c r="T215" i="13"/>
  <c r="BR657" i="10"/>
  <c r="U215" i="13" s="1"/>
  <c r="BT657" i="10"/>
  <c r="W215" i="13" s="1"/>
  <c r="Z215" i="13"/>
  <c r="AA215" i="13"/>
  <c r="AB215" i="13"/>
  <c r="AC215" i="13"/>
  <c r="AD215" i="13"/>
  <c r="AE215" i="13"/>
  <c r="AF215" i="13"/>
  <c r="B216" i="13"/>
  <c r="AZ658" i="10"/>
  <c r="C216" i="13" s="1"/>
  <c r="H216" i="13"/>
  <c r="BF658" i="10"/>
  <c r="I216" i="13" s="1"/>
  <c r="BG658" i="10"/>
  <c r="J216" i="13"/>
  <c r="BH658" i="10"/>
  <c r="K216" i="13" s="1"/>
  <c r="BI658" i="10"/>
  <c r="L216" i="13" s="1"/>
  <c r="BJ658" i="10"/>
  <c r="M216" i="13"/>
  <c r="N216" i="13"/>
  <c r="O216" i="13"/>
  <c r="P216" i="13"/>
  <c r="Q216" i="13"/>
  <c r="R216" i="13"/>
  <c r="S216" i="13"/>
  <c r="BQ658" i="10"/>
  <c r="T216" i="13"/>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Q660" i="10"/>
  <c r="T218" i="13" s="1"/>
  <c r="BR660" i="10"/>
  <c r="U218" i="13" s="1"/>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c r="BI662" i="10"/>
  <c r="L220" i="13" s="1"/>
  <c r="BJ662" i="10"/>
  <c r="M220" i="13" s="1"/>
  <c r="N220" i="13"/>
  <c r="O220" i="13"/>
  <c r="P220" i="13"/>
  <c r="Q220" i="13"/>
  <c r="R220" i="13"/>
  <c r="S220" i="13"/>
  <c r="BQ662" i="10"/>
  <c r="T220" i="13"/>
  <c r="BR662" i="10"/>
  <c r="U220" i="13" s="1"/>
  <c r="BT662" i="10"/>
  <c r="W220" i="13" s="1"/>
  <c r="Z220" i="13"/>
  <c r="AA220" i="13"/>
  <c r="AB220" i="13"/>
  <c r="AC220" i="13"/>
  <c r="AD220" i="13"/>
  <c r="AE220" i="13"/>
  <c r="AF220" i="13"/>
  <c r="B221" i="13"/>
  <c r="AZ663" i="10"/>
  <c r="BW663" i="10" s="1"/>
  <c r="AG221" i="13" s="1"/>
  <c r="BE663" i="10"/>
  <c r="H221" i="13" s="1"/>
  <c r="BF663" i="10"/>
  <c r="I221" i="13" s="1"/>
  <c r="BG663" i="10"/>
  <c r="J221" i="13" s="1"/>
  <c r="BH663" i="10"/>
  <c r="K221" i="13" s="1"/>
  <c r="BI663" i="10"/>
  <c r="L221" i="13"/>
  <c r="BJ663" i="10"/>
  <c r="M221" i="13" s="1"/>
  <c r="N221" i="13"/>
  <c r="O221" i="13"/>
  <c r="P221" i="13"/>
  <c r="Q221" i="13"/>
  <c r="R221" i="13"/>
  <c r="S221" i="13"/>
  <c r="BQ663" i="10"/>
  <c r="T221" i="13" s="1"/>
  <c r="BR663" i="10"/>
  <c r="U221" i="13"/>
  <c r="BT663" i="10"/>
  <c r="W221" i="13" s="1"/>
  <c r="Z221" i="13"/>
  <c r="AA221" i="13"/>
  <c r="AB221" i="13"/>
  <c r="AC221" i="13"/>
  <c r="AD221" i="13"/>
  <c r="AE221" i="13"/>
  <c r="AF221" i="13"/>
  <c r="B222" i="13"/>
  <c r="AZ664" i="10"/>
  <c r="C222" i="13" s="1"/>
  <c r="H222" i="13"/>
  <c r="BF664" i="10"/>
  <c r="I222" i="13" s="1"/>
  <c r="BG664" i="10"/>
  <c r="J222" i="13" s="1"/>
  <c r="BH664" i="10"/>
  <c r="K222" i="13"/>
  <c r="BI664" i="10"/>
  <c r="L222" i="13" s="1"/>
  <c r="BJ664" i="10"/>
  <c r="M222" i="13"/>
  <c r="N222" i="13"/>
  <c r="O222" i="13"/>
  <c r="P222" i="13"/>
  <c r="Q222" i="13"/>
  <c r="R222" i="13"/>
  <c r="S222" i="13"/>
  <c r="BQ664" i="10"/>
  <c r="T222" i="13" s="1"/>
  <c r="BR664" i="10"/>
  <c r="U222" i="13" s="1"/>
  <c r="BT664" i="10"/>
  <c r="W222" i="13"/>
  <c r="Z222" i="13"/>
  <c r="AA222" i="13"/>
  <c r="AB222" i="13"/>
  <c r="AC222" i="13"/>
  <c r="AD222" i="13"/>
  <c r="AE222" i="13"/>
  <c r="AF222" i="13"/>
  <c r="B223" i="13"/>
  <c r="AZ665" i="10"/>
  <c r="C223" i="13" s="1"/>
  <c r="BE665" i="10"/>
  <c r="H223" i="13" s="1"/>
  <c r="BF665" i="10"/>
  <c r="I223" i="13" s="1"/>
  <c r="BG665" i="10"/>
  <c r="J223" i="13" s="1"/>
  <c r="BH665" i="10"/>
  <c r="K223" i="13"/>
  <c r="BI665" i="10"/>
  <c r="L223" i="13" s="1"/>
  <c r="BJ665" i="10"/>
  <c r="M223" i="13" s="1"/>
  <c r="N223" i="13"/>
  <c r="O223" i="13"/>
  <c r="P223" i="13"/>
  <c r="Q223" i="13"/>
  <c r="R223" i="13"/>
  <c r="S223" i="13"/>
  <c r="BQ665" i="10"/>
  <c r="T223" i="13" s="1"/>
  <c r="BR665" i="10"/>
  <c r="U223" i="13" s="1"/>
  <c r="BT665" i="10"/>
  <c r="W223" i="13" s="1"/>
  <c r="Z223" i="13"/>
  <c r="AA223" i="13"/>
  <c r="AB223" i="13"/>
  <c r="AC223" i="13"/>
  <c r="AD223" i="13"/>
  <c r="AE223" i="13"/>
  <c r="AF223" i="13"/>
  <c r="B224" i="13"/>
  <c r="AZ666" i="10"/>
  <c r="C224" i="13"/>
  <c r="H224" i="13"/>
  <c r="BF666" i="10"/>
  <c r="I224" i="13"/>
  <c r="BG666" i="10"/>
  <c r="J224" i="13" s="1"/>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BH680" i="10"/>
  <c r="K238" i="13"/>
  <c r="BI680" i="10"/>
  <c r="L238" i="13" s="1"/>
  <c r="BJ680" i="10"/>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c r="BJ682" i="10"/>
  <c r="N240" i="13"/>
  <c r="O240" i="13"/>
  <c r="P240" i="13"/>
  <c r="Q240" i="13"/>
  <c r="R240" i="13"/>
  <c r="S240" i="13"/>
  <c r="BQ682" i="10"/>
  <c r="T240" i="13" s="1"/>
  <c r="BR682" i="10"/>
  <c r="U240" i="13" s="1"/>
  <c r="BT682" i="10"/>
  <c r="W240" i="13"/>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c r="N242" i="13"/>
  <c r="O242" i="13"/>
  <c r="P242" i="13"/>
  <c r="Q242" i="13"/>
  <c r="R242" i="13"/>
  <c r="S242" i="13"/>
  <c r="BQ684" i="10"/>
  <c r="T242" i="13" s="1"/>
  <c r="BR684" i="10"/>
  <c r="U242" i="13" s="1"/>
  <c r="BT684" i="10"/>
  <c r="W242" i="13" s="1"/>
  <c r="Z242" i="13"/>
  <c r="AA242" i="13"/>
  <c r="AB242" i="13"/>
  <c r="AC242" i="13"/>
  <c r="AD242" i="13"/>
  <c r="AE242" i="13"/>
  <c r="AF242" i="13"/>
  <c r="B243" i="13"/>
  <c r="AZ685" i="10"/>
  <c r="C243" i="13" s="1"/>
  <c r="BE685" i="10"/>
  <c r="H243" i="13" s="1"/>
  <c r="BF685" i="10"/>
  <c r="I243" i="13" s="1"/>
  <c r="BG685" i="10"/>
  <c r="J243" i="13" s="1"/>
  <c r="BH685" i="10"/>
  <c r="K243" i="13" s="1"/>
  <c r="BI685" i="10"/>
  <c r="L243" i="13" s="1"/>
  <c r="BJ685" i="10"/>
  <c r="M243" i="13" s="1"/>
  <c r="N243" i="13"/>
  <c r="O243" i="13"/>
  <c r="P243" i="13"/>
  <c r="Q243" i="13"/>
  <c r="R243" i="13"/>
  <c r="S243" i="13"/>
  <c r="BT685" i="10"/>
  <c r="W243" i="13" s="1"/>
  <c r="Z243" i="13"/>
  <c r="AA243" i="13"/>
  <c r="AB243" i="13"/>
  <c r="AC243" i="13"/>
  <c r="AD243" i="13"/>
  <c r="AE243" i="13"/>
  <c r="AF243" i="13"/>
  <c r="B244" i="13"/>
  <c r="AZ686" i="10"/>
  <c r="C244" i="13" s="1"/>
  <c r="H244" i="13"/>
  <c r="BF686" i="10"/>
  <c r="I244" i="13" s="1"/>
  <c r="BG686" i="10"/>
  <c r="BU686" i="10" s="1"/>
  <c r="X244" i="13" s="1"/>
  <c r="BH686" i="10"/>
  <c r="K244" i="13" s="1"/>
  <c r="BI686" i="10"/>
  <c r="L244" i="13" s="1"/>
  <c r="BJ686" i="10"/>
  <c r="N244" i="13"/>
  <c r="O244" i="13"/>
  <c r="P244" i="13"/>
  <c r="Q244" i="13"/>
  <c r="R244" i="13"/>
  <c r="S244" i="13"/>
  <c r="BQ686" i="10"/>
  <c r="T244" i="13" s="1"/>
  <c r="BR686" i="10"/>
  <c r="U244" i="13" s="1"/>
  <c r="BT686" i="10"/>
  <c r="W244" i="13" s="1"/>
  <c r="Z244" i="13"/>
  <c r="AA244" i="13"/>
  <c r="AB244" i="13"/>
  <c r="AC244" i="13"/>
  <c r="AD244" i="13"/>
  <c r="AE244" i="13"/>
  <c r="AF244" i="13"/>
  <c r="B245" i="13"/>
  <c r="AZ687" i="10"/>
  <c r="C245" i="13" s="1"/>
  <c r="BE687" i="10"/>
  <c r="H245" i="13" s="1"/>
  <c r="BF687" i="10"/>
  <c r="I245" i="13" s="1"/>
  <c r="BG687" i="10"/>
  <c r="J245" i="13" s="1"/>
  <c r="BH687" i="10"/>
  <c r="K245" i="13" s="1"/>
  <c r="BI687" i="10"/>
  <c r="L245" i="13" s="1"/>
  <c r="BJ687" i="10"/>
  <c r="M245" i="13" s="1"/>
  <c r="N245" i="13"/>
  <c r="O245" i="13"/>
  <c r="P245" i="13"/>
  <c r="Q245" i="13"/>
  <c r="R245" i="13"/>
  <c r="S245" i="13"/>
  <c r="BQ687" i="10"/>
  <c r="T245" i="13" s="1"/>
  <c r="BR687" i="10"/>
  <c r="U245" i="13" s="1"/>
  <c r="BT687" i="10"/>
  <c r="W245" i="13" s="1"/>
  <c r="Z245" i="13"/>
  <c r="AA245" i="13"/>
  <c r="AB245" i="13"/>
  <c r="AC245" i="13"/>
  <c r="AD245" i="13"/>
  <c r="AE245" i="13"/>
  <c r="AF245" i="13"/>
  <c r="B246" i="13"/>
  <c r="H246" i="13"/>
  <c r="N246" i="13"/>
  <c r="O246" i="13"/>
  <c r="P246" i="13"/>
  <c r="Q246" i="13"/>
  <c r="R246" i="13"/>
  <c r="S246" i="13"/>
  <c r="Z246" i="13"/>
  <c r="AA246" i="13"/>
  <c r="AB246" i="13"/>
  <c r="AC246" i="13"/>
  <c r="AD246" i="13"/>
  <c r="AE246" i="13"/>
  <c r="AF246" i="13"/>
  <c r="AL231" i="10"/>
  <c r="AX689" i="10" s="1"/>
  <c r="A247" i="13" s="1"/>
  <c r="B247" i="13"/>
  <c r="N247" i="13"/>
  <c r="O247" i="13"/>
  <c r="P247" i="13"/>
  <c r="Q247" i="13"/>
  <c r="R247" i="13"/>
  <c r="S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c r="H268" i="13"/>
  <c r="BF710" i="10"/>
  <c r="I268" i="13"/>
  <c r="BG710" i="10"/>
  <c r="J268" i="13"/>
  <c r="BH710" i="10"/>
  <c r="K268" i="13"/>
  <c r="BI710" i="10"/>
  <c r="L268" i="13"/>
  <c r="BJ710" i="10"/>
  <c r="M268" i="13"/>
  <c r="N268" i="13"/>
  <c r="O268" i="13"/>
  <c r="P268" i="13"/>
  <c r="Q268" i="13"/>
  <c r="R268" i="13"/>
  <c r="S268" i="13"/>
  <c r="BQ710" i="10"/>
  <c r="T268" i="13" s="1"/>
  <c r="BR710" i="10"/>
  <c r="U268" i="13" s="1"/>
  <c r="BT710" i="10"/>
  <c r="W268" i="13"/>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c r="BE715" i="10"/>
  <c r="H273" i="13" s="1"/>
  <c r="BF715" i="10"/>
  <c r="I273" i="13"/>
  <c r="BG715" i="10"/>
  <c r="J273" i="13"/>
  <c r="BH715" i="10"/>
  <c r="K273" i="13" s="1"/>
  <c r="BI715" i="10"/>
  <c r="L273" i="13"/>
  <c r="BJ715" i="10"/>
  <c r="M273" i="13"/>
  <c r="N273" i="13"/>
  <c r="O273" i="13"/>
  <c r="P273" i="13"/>
  <c r="Q273" i="13"/>
  <c r="R273" i="13"/>
  <c r="S273" i="13"/>
  <c r="BT715" i="10"/>
  <c r="W273" i="13"/>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BA720" i="10" s="1"/>
  <c r="D278" i="13" s="1"/>
  <c r="C278" i="13"/>
  <c r="H278" i="13"/>
  <c r="BF720" i="10"/>
  <c r="I278" i="13"/>
  <c r="BG720" i="10"/>
  <c r="J278" i="13"/>
  <c r="BH720" i="10"/>
  <c r="K278" i="13" s="1"/>
  <c r="BI720" i="10"/>
  <c r="L278" i="13"/>
  <c r="BJ720" i="10"/>
  <c r="M278" i="13"/>
  <c r="N278" i="13"/>
  <c r="O278" i="13"/>
  <c r="P278" i="13"/>
  <c r="Q278" i="13"/>
  <c r="R278" i="13"/>
  <c r="S278" i="13"/>
  <c r="BQ720" i="10"/>
  <c r="T278" i="13" s="1"/>
  <c r="BR720" i="10"/>
  <c r="BV720" i="10" s="1"/>
  <c r="Y278" i="13" s="1"/>
  <c r="BT720" i="10"/>
  <c r="W278" i="13"/>
  <c r="Z278" i="13"/>
  <c r="AA278" i="13"/>
  <c r="AB278" i="13"/>
  <c r="AC278" i="13"/>
  <c r="AD278" i="13"/>
  <c r="AE278" i="13"/>
  <c r="AF278" i="13"/>
  <c r="Z332" i="10"/>
  <c r="AX721" i="10" s="1"/>
  <c r="A279" i="13" s="1"/>
  <c r="B279" i="13"/>
  <c r="AZ721" i="10"/>
  <c r="C279" i="13" s="1"/>
  <c r="BE721" i="10"/>
  <c r="H279" i="13" s="1"/>
  <c r="BF721" i="10"/>
  <c r="I279" i="13" s="1"/>
  <c r="BG721" i="10"/>
  <c r="J279" i="13" s="1"/>
  <c r="BH721" i="10"/>
  <c r="K279" i="13" s="1"/>
  <c r="BI721" i="10"/>
  <c r="L279" i="13"/>
  <c r="BJ721" i="10"/>
  <c r="M279" i="13" s="1"/>
  <c r="N279" i="13"/>
  <c r="O279" i="13"/>
  <c r="P279" i="13"/>
  <c r="Q279" i="13"/>
  <c r="R279" i="13"/>
  <c r="S279" i="13"/>
  <c r="BQ721" i="10"/>
  <c r="T279" i="13" s="1"/>
  <c r="BR721" i="10"/>
  <c r="BV721" i="10" s="1"/>
  <c r="Y279" i="13" s="1"/>
  <c r="U279" i="13"/>
  <c r="BT721" i="10"/>
  <c r="W279" i="13" s="1"/>
  <c r="Z279" i="13"/>
  <c r="AA279" i="13"/>
  <c r="AB279" i="13"/>
  <c r="AC279" i="13"/>
  <c r="AD279" i="13"/>
  <c r="AE279" i="13"/>
  <c r="AF279" i="13"/>
  <c r="Z335" i="10"/>
  <c r="AX722" i="10" s="1"/>
  <c r="A280" i="13" s="1"/>
  <c r="B280" i="13"/>
  <c r="AZ722" i="10"/>
  <c r="C280" i="13" s="1"/>
  <c r="H280" i="13"/>
  <c r="BF722" i="10"/>
  <c r="I280" i="13"/>
  <c r="BG722" i="10"/>
  <c r="J280" i="13" s="1"/>
  <c r="BH722" i="10"/>
  <c r="K280" i="13" s="1"/>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s="1"/>
  <c r="BF725" i="10"/>
  <c r="I283" i="13" s="1"/>
  <c r="BG725" i="10"/>
  <c r="J283" i="13"/>
  <c r="BH725" i="10"/>
  <c r="K283" i="13" s="1"/>
  <c r="BI725" i="10"/>
  <c r="L283" i="13" s="1"/>
  <c r="BJ725" i="10"/>
  <c r="M283" i="13"/>
  <c r="N283" i="13"/>
  <c r="O283" i="13"/>
  <c r="P283" i="13"/>
  <c r="Q283" i="13"/>
  <c r="R283" i="13"/>
  <c r="S283" i="13"/>
  <c r="BQ725" i="10"/>
  <c r="BU725" i="10" s="1"/>
  <c r="X283" i="13" s="1"/>
  <c r="BR725" i="10"/>
  <c r="U283" i="13" s="1"/>
  <c r="BT725" i="10"/>
  <c r="W283" i="13"/>
  <c r="Z283" i="13"/>
  <c r="AA283" i="13"/>
  <c r="AB283" i="13"/>
  <c r="AC283" i="13"/>
  <c r="AD283" i="13"/>
  <c r="AE283" i="13"/>
  <c r="AF283" i="13"/>
  <c r="AL332" i="10"/>
  <c r="AX726" i="10" s="1"/>
  <c r="A284" i="13" s="1"/>
  <c r="B284" i="13"/>
  <c r="AZ726" i="10"/>
  <c r="C284" i="13"/>
  <c r="H284" i="13"/>
  <c r="BF726" i="10"/>
  <c r="I284" i="13" s="1"/>
  <c r="BG726" i="10"/>
  <c r="BU726" i="10" s="1"/>
  <c r="X284" i="13" s="1"/>
  <c r="BH726" i="10"/>
  <c r="K284" i="13" s="1"/>
  <c r="BI726" i="10"/>
  <c r="L284" i="13" s="1"/>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C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J288" i="13" s="1"/>
  <c r="BH730" i="10"/>
  <c r="K288" i="13" s="1"/>
  <c r="BI730" i="10"/>
  <c r="L288" i="13"/>
  <c r="BJ730" i="10"/>
  <c r="M288" i="13"/>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BC731" i="10" s="1"/>
  <c r="F289" i="13" s="1"/>
  <c r="C289" i="13"/>
  <c r="BE731" i="10"/>
  <c r="H289" i="13" s="1"/>
  <c r="BF731" i="10"/>
  <c r="I289" i="13" s="1"/>
  <c r="BG731" i="10"/>
  <c r="J289" i="13" s="1"/>
  <c r="BH731" i="10"/>
  <c r="K289" i="13" s="1"/>
  <c r="BI731" i="10"/>
  <c r="L289" i="13" s="1"/>
  <c r="BJ731" i="10"/>
  <c r="M289" i="13" s="1"/>
  <c r="N289" i="13"/>
  <c r="O289" i="13"/>
  <c r="P289" i="13"/>
  <c r="Q289" i="13"/>
  <c r="R289" i="13"/>
  <c r="S289" i="13"/>
  <c r="BQ731" i="10"/>
  <c r="T289" i="13" s="1"/>
  <c r="BR731" i="10"/>
  <c r="U289" i="13" s="1"/>
  <c r="BT731" i="10"/>
  <c r="W289" i="13"/>
  <c r="Z289" i="13"/>
  <c r="AA289" i="13"/>
  <c r="AB289" i="13"/>
  <c r="AC289" i="13"/>
  <c r="AD289" i="13"/>
  <c r="AE289" i="13"/>
  <c r="AF289" i="13"/>
  <c r="B358" i="10"/>
  <c r="AX732" i="10" s="1"/>
  <c r="A290" i="13" s="1"/>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BC735" i="10" s="1"/>
  <c r="F293" i="13" s="1"/>
  <c r="BE735" i="10"/>
  <c r="H293" i="13" s="1"/>
  <c r="BF735" i="10"/>
  <c r="I293" i="13" s="1"/>
  <c r="BG735" i="10"/>
  <c r="J293" i="13" s="1"/>
  <c r="BH735" i="10"/>
  <c r="K293" i="13" s="1"/>
  <c r="BI735" i="10"/>
  <c r="L293" i="13" s="1"/>
  <c r="BJ735" i="10"/>
  <c r="M293" i="13" s="1"/>
  <c r="N293" i="13"/>
  <c r="O293" i="13"/>
  <c r="P293" i="13"/>
  <c r="Q293" i="13"/>
  <c r="R293" i="13"/>
  <c r="S293" i="13"/>
  <c r="BQ735" i="10"/>
  <c r="T293" i="13" s="1"/>
  <c r="BT735" i="10"/>
  <c r="W293" i="13" s="1"/>
  <c r="Z293" i="13"/>
  <c r="AA293" i="13"/>
  <c r="AB293" i="13"/>
  <c r="AC293" i="13"/>
  <c r="AD293" i="13"/>
  <c r="AE293" i="13"/>
  <c r="AF293" i="13"/>
  <c r="N355" i="10"/>
  <c r="AX736" i="10" s="1"/>
  <c r="A294" i="13" s="1"/>
  <c r="B294" i="13"/>
  <c r="AZ736" i="10"/>
  <c r="C294" i="13" s="1"/>
  <c r="H294" i="13"/>
  <c r="BF736" i="10"/>
  <c r="I294" i="13" s="1"/>
  <c r="BG736" i="10"/>
  <c r="J294" i="13"/>
  <c r="BH736" i="10"/>
  <c r="K294" i="13"/>
  <c r="BI736" i="10"/>
  <c r="L294" i="13" s="1"/>
  <c r="BJ736" i="10"/>
  <c r="M294" i="13" s="1"/>
  <c r="N294" i="13"/>
  <c r="O294" i="13"/>
  <c r="P294" i="13"/>
  <c r="Q294" i="13"/>
  <c r="R294" i="13"/>
  <c r="S294" i="13"/>
  <c r="BQ736" i="10"/>
  <c r="T294" i="13" s="1"/>
  <c r="BR736" i="10"/>
  <c r="U294" i="13" s="1"/>
  <c r="BT736" i="10"/>
  <c r="W294" i="13"/>
  <c r="Z294" i="13"/>
  <c r="AA294" i="13"/>
  <c r="AB294" i="13"/>
  <c r="AC294" i="13"/>
  <c r="AD294" i="13"/>
  <c r="AE294" i="13"/>
  <c r="AF294" i="13"/>
  <c r="N358" i="10"/>
  <c r="AX737" i="10" s="1"/>
  <c r="A295" i="13" s="1"/>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BA740" i="10" s="1"/>
  <c r="D298" i="13" s="1"/>
  <c r="H298" i="13"/>
  <c r="BF740" i="10"/>
  <c r="I298" i="13" s="1"/>
  <c r="BG740" i="10"/>
  <c r="J298" i="13" s="1"/>
  <c r="BH740" i="10"/>
  <c r="K298" i="13" s="1"/>
  <c r="BI740" i="10"/>
  <c r="L298" i="13" s="1"/>
  <c r="BJ740" i="10"/>
  <c r="M298" i="13"/>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s="1"/>
  <c r="A300" i="13" s="1"/>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BC745" i="10" s="1"/>
  <c r="F303" i="13" s="1"/>
  <c r="BE745" i="10"/>
  <c r="H303" i="13" s="1"/>
  <c r="BF745" i="10"/>
  <c r="I303" i="13" s="1"/>
  <c r="BG745" i="10"/>
  <c r="J303" i="13" s="1"/>
  <c r="BH745" i="10"/>
  <c r="K303" i="13"/>
  <c r="BI745" i="10"/>
  <c r="L303" i="13"/>
  <c r="BJ745" i="10"/>
  <c r="M303" i="13" s="1"/>
  <c r="N303" i="13"/>
  <c r="O303" i="13"/>
  <c r="P303" i="13"/>
  <c r="Q303" i="13"/>
  <c r="R303" i="13"/>
  <c r="S303" i="13"/>
  <c r="BQ745" i="10"/>
  <c r="T303" i="13" s="1"/>
  <c r="BR745" i="10"/>
  <c r="U303" i="13"/>
  <c r="BT745" i="10"/>
  <c r="W303" i="13" s="1"/>
  <c r="Z303" i="13"/>
  <c r="AA303" i="13"/>
  <c r="AB303" i="13"/>
  <c r="AC303" i="13"/>
  <c r="AD303" i="13"/>
  <c r="AE303" i="13"/>
  <c r="AF303" i="13"/>
  <c r="AL355" i="10"/>
  <c r="AX746" i="10" s="1"/>
  <c r="A304" i="13" s="1"/>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s="1"/>
  <c r="A305" i="13" s="1"/>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c r="H313" i="13"/>
  <c r="I313" i="13"/>
  <c r="J313" i="13"/>
  <c r="K313" i="13"/>
  <c r="L313" i="13"/>
  <c r="M313" i="13"/>
  <c r="O313" i="13"/>
  <c r="BN755" i="10"/>
  <c r="Q313" i="13" s="1"/>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s="1"/>
  <c r="H315" i="13"/>
  <c r="I315" i="13"/>
  <c r="J315" i="13"/>
  <c r="K315" i="13"/>
  <c r="L315" i="13"/>
  <c r="M315" i="13"/>
  <c r="O315" i="13"/>
  <c r="BN757" i="10"/>
  <c r="BP757" i="10" s="1"/>
  <c r="S315" i="13" s="1"/>
  <c r="R315" i="13"/>
  <c r="Z315" i="13"/>
  <c r="AA315" i="13"/>
  <c r="AB315" i="13"/>
  <c r="AC315" i="13"/>
  <c r="AD315" i="13"/>
  <c r="AE315" i="13"/>
  <c r="AF315" i="13"/>
  <c r="AX758" i="10"/>
  <c r="A316" i="13" s="1"/>
  <c r="B316" i="13"/>
  <c r="AZ758" i="10"/>
  <c r="C316" i="13" s="1"/>
  <c r="H316" i="13"/>
  <c r="I316" i="13"/>
  <c r="J316" i="13"/>
  <c r="K316" i="13"/>
  <c r="L316" i="13"/>
  <c r="M316" i="13"/>
  <c r="O316" i="13"/>
  <c r="BN758" i="10"/>
  <c r="BP758" i="10" s="1"/>
  <c r="S316" i="13" s="1"/>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H320" i="13"/>
  <c r="I320" i="13"/>
  <c r="J320" i="13"/>
  <c r="K320" i="13"/>
  <c r="L320" i="13"/>
  <c r="M320" i="13"/>
  <c r="O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s="1"/>
  <c r="R325" i="13"/>
  <c r="Z325" i="13"/>
  <c r="AA325" i="13"/>
  <c r="AB325" i="13"/>
  <c r="AC325" i="13"/>
  <c r="AD325" i="13"/>
  <c r="AE325" i="13"/>
  <c r="AF325" i="13"/>
  <c r="AX768" i="10"/>
  <c r="A326" i="13" s="1"/>
  <c r="B326" i="13"/>
  <c r="AZ768" i="10"/>
  <c r="C326" i="13"/>
  <c r="H326" i="13"/>
  <c r="I326" i="13"/>
  <c r="J326" i="13"/>
  <c r="K326" i="13"/>
  <c r="L326" i="13"/>
  <c r="M326" i="13"/>
  <c r="O326" i="13"/>
  <c r="BN768" i="10"/>
  <c r="Q326" i="13"/>
  <c r="R326" i="13"/>
  <c r="Z326" i="13"/>
  <c r="AA326" i="13"/>
  <c r="AB326" i="13"/>
  <c r="AC326" i="13"/>
  <c r="AD326" i="13"/>
  <c r="AE326" i="13"/>
  <c r="AF326" i="13"/>
  <c r="AX769" i="10"/>
  <c r="A327" i="13" s="1"/>
  <c r="B327" i="13"/>
  <c r="AZ769" i="10"/>
  <c r="C327" i="13" s="1"/>
  <c r="H327" i="13"/>
  <c r="I327" i="13"/>
  <c r="J327" i="13"/>
  <c r="K327" i="13"/>
  <c r="L327" i="13"/>
  <c r="M327" i="13"/>
  <c r="O327" i="13"/>
  <c r="BN769" i="10"/>
  <c r="BP769" i="10" s="1"/>
  <c r="S327" i="13" s="1"/>
  <c r="R327" i="13"/>
  <c r="Z327" i="13"/>
  <c r="AA327" i="13"/>
  <c r="AB327" i="13"/>
  <c r="AC327" i="13"/>
  <c r="AD327" i="13"/>
  <c r="AE327" i="13"/>
  <c r="AF327" i="13"/>
  <c r="AX770" i="10"/>
  <c r="A328" i="13" s="1"/>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BB778" i="10" s="1"/>
  <c r="E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BW779" i="10" s="1"/>
  <c r="AG337" i="13" s="1"/>
  <c r="C337" i="13"/>
  <c r="H337" i="13"/>
  <c r="I337" i="13"/>
  <c r="J337" i="13"/>
  <c r="K337" i="13"/>
  <c r="L337" i="13"/>
  <c r="M337" i="13"/>
  <c r="O337" i="13"/>
  <c r="BN779" i="10"/>
  <c r="Q337" i="13" s="1"/>
  <c r="R337" i="13"/>
  <c r="Z337" i="13"/>
  <c r="AA337" i="13"/>
  <c r="AB337" i="13"/>
  <c r="AC337" i="13"/>
  <c r="AD337" i="13"/>
  <c r="AE337" i="13"/>
  <c r="AF337" i="13"/>
  <c r="AX780" i="10"/>
  <c r="A338" i="13" s="1"/>
  <c r="B338" i="13"/>
  <c r="AZ780" i="10"/>
  <c r="BC780" i="10" s="1"/>
  <c r="F338" i="13" s="1"/>
  <c r="H338" i="13"/>
  <c r="I338" i="13"/>
  <c r="J338" i="13"/>
  <c r="K338" i="13"/>
  <c r="L338" i="13"/>
  <c r="M338" i="13"/>
  <c r="O338" i="13"/>
  <c r="BN780" i="10"/>
  <c r="Q338" i="13" s="1"/>
  <c r="R338" i="13"/>
  <c r="Z338" i="13"/>
  <c r="AA338" i="13"/>
  <c r="AB338" i="13"/>
  <c r="AC338" i="13"/>
  <c r="AD338" i="13"/>
  <c r="AE338" i="13"/>
  <c r="AF338" i="13"/>
  <c r="AX781" i="10"/>
  <c r="A339" i="13" s="1"/>
  <c r="B339" i="13"/>
  <c r="AZ781" i="10"/>
  <c r="BS781" i="10" s="1"/>
  <c r="V339" i="13" s="1"/>
  <c r="H339" i="13"/>
  <c r="I339" i="13"/>
  <c r="J339" i="13"/>
  <c r="K339" i="13"/>
  <c r="L339" i="13"/>
  <c r="M339" i="13"/>
  <c r="O339" i="13"/>
  <c r="BN781" i="10"/>
  <c r="Q339" i="13" s="1"/>
  <c r="R339" i="13"/>
  <c r="Z339" i="13"/>
  <c r="AA339" i="13"/>
  <c r="AB339" i="13"/>
  <c r="AC339" i="13"/>
  <c r="AD339" i="13"/>
  <c r="AE339" i="13"/>
  <c r="AF339" i="13"/>
  <c r="AX782" i="10"/>
  <c r="A340" i="13" s="1"/>
  <c r="B340" i="13"/>
  <c r="AZ782" i="10"/>
  <c r="C340" i="13"/>
  <c r="H340" i="13"/>
  <c r="I340" i="13"/>
  <c r="J340" i="13"/>
  <c r="K340" i="13"/>
  <c r="L340" i="13"/>
  <c r="M340" i="13"/>
  <c r="O340" i="13"/>
  <c r="BN782" i="10"/>
  <c r="Q340" i="13" s="1"/>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s="1"/>
  <c r="B342" i="13"/>
  <c r="AZ784" i="10"/>
  <c r="C342" i="13" s="1"/>
  <c r="H342" i="13"/>
  <c r="I342" i="13"/>
  <c r="J342" i="13"/>
  <c r="K342" i="13"/>
  <c r="L342" i="13"/>
  <c r="M342" i="13"/>
  <c r="O342" i="13"/>
  <c r="BN784" i="10"/>
  <c r="BP784" i="10" s="1"/>
  <c r="S342" i="13" s="1"/>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c r="H350" i="13"/>
  <c r="I350" i="13"/>
  <c r="J350" i="13"/>
  <c r="K350" i="13"/>
  <c r="L350" i="13"/>
  <c r="M350" i="13"/>
  <c r="O350" i="13"/>
  <c r="BN792" i="10"/>
  <c r="Q350" i="13" s="1"/>
  <c r="R350" i="13"/>
  <c r="Z350" i="13"/>
  <c r="AA350" i="13"/>
  <c r="AB350" i="13"/>
  <c r="AC350" i="13"/>
  <c r="AD350" i="13"/>
  <c r="AE350" i="13"/>
  <c r="AF350" i="13"/>
  <c r="AX793" i="10"/>
  <c r="A351" i="13" s="1"/>
  <c r="B351" i="13"/>
  <c r="AZ793" i="10"/>
  <c r="C351" i="13" s="1"/>
  <c r="H351" i="13"/>
  <c r="I351" i="13"/>
  <c r="J351" i="13"/>
  <c r="K351" i="13"/>
  <c r="L351" i="13"/>
  <c r="M351" i="13"/>
  <c r="O351" i="13"/>
  <c r="BN793" i="10"/>
  <c r="BP793" i="10" s="1"/>
  <c r="S351" i="13" s="1"/>
  <c r="R351" i="13"/>
  <c r="Z351" i="13"/>
  <c r="AA351" i="13"/>
  <c r="AB351" i="13"/>
  <c r="AC351" i="13"/>
  <c r="AD351" i="13"/>
  <c r="AE351" i="13"/>
  <c r="AF351" i="13"/>
  <c r="AX794" i="10"/>
  <c r="A352" i="13" s="1"/>
  <c r="B352" i="13"/>
  <c r="AZ794" i="10"/>
  <c r="BC794" i="10" s="1"/>
  <c r="F352" i="13" s="1"/>
  <c r="H352" i="13"/>
  <c r="I352" i="13"/>
  <c r="J352" i="13"/>
  <c r="K352" i="13"/>
  <c r="L352" i="13"/>
  <c r="M352" i="13"/>
  <c r="O352" i="13"/>
  <c r="BN794" i="10"/>
  <c r="Q352" i="13" s="1"/>
  <c r="R352" i="13"/>
  <c r="Z352" i="13"/>
  <c r="AA352" i="13"/>
  <c r="AB352" i="13"/>
  <c r="AC352" i="13"/>
  <c r="AD352" i="13"/>
  <c r="AE352" i="13"/>
  <c r="AF352" i="13"/>
  <c r="AX795" i="10"/>
  <c r="A353" i="13" s="1"/>
  <c r="B353" i="13"/>
  <c r="AZ795" i="10"/>
  <c r="C353" i="13"/>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B356" i="13"/>
  <c r="AZ798" i="10"/>
  <c r="C356" i="13"/>
  <c r="H356" i="13"/>
  <c r="I356" i="13"/>
  <c r="J356" i="13"/>
  <c r="K356" i="13"/>
  <c r="L356" i="13"/>
  <c r="M356" i="13"/>
  <c r="O356" i="13"/>
  <c r="BN798" i="10"/>
  <c r="Q356" i="13"/>
  <c r="R356" i="13"/>
  <c r="Z356" i="13"/>
  <c r="AA356" i="13"/>
  <c r="AB356" i="13"/>
  <c r="AC356" i="13"/>
  <c r="AD356" i="13"/>
  <c r="AE356" i="13"/>
  <c r="AF356" i="13"/>
  <c r="AX799" i="10"/>
  <c r="A357" i="13" s="1"/>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Q361" i="13" s="1"/>
  <c r="R361" i="13"/>
  <c r="Z361" i="13"/>
  <c r="AA361" i="13"/>
  <c r="AB361" i="13"/>
  <c r="AC361" i="13"/>
  <c r="AD361" i="13"/>
  <c r="AE361" i="13"/>
  <c r="AF361" i="13"/>
  <c r="AX804" i="10"/>
  <c r="A362" i="13" s="1"/>
  <c r="B362" i="13"/>
  <c r="AZ804" i="10"/>
  <c r="C362" i="13" s="1"/>
  <c r="H362" i="13"/>
  <c r="I362" i="13"/>
  <c r="J362" i="13"/>
  <c r="K362" i="13"/>
  <c r="L362" i="13"/>
  <c r="M362" i="13"/>
  <c r="O362" i="13"/>
  <c r="BN804" i="10"/>
  <c r="BP804" i="10" s="1"/>
  <c r="S362" i="13" s="1"/>
  <c r="R362" i="13"/>
  <c r="Z362" i="13"/>
  <c r="AA362" i="13"/>
  <c r="AB362" i="13"/>
  <c r="AC362" i="13"/>
  <c r="AD362" i="13"/>
  <c r="AE362" i="13"/>
  <c r="AF362" i="13"/>
  <c r="AX805" i="10"/>
  <c r="A363" i="13" s="1"/>
  <c r="B363" i="13"/>
  <c r="AZ805" i="10"/>
  <c r="C363" i="13" s="1"/>
  <c r="H363" i="13"/>
  <c r="I363" i="13"/>
  <c r="J363" i="13"/>
  <c r="K363" i="13"/>
  <c r="L363" i="13"/>
  <c r="M363" i="13"/>
  <c r="O363" i="13"/>
  <c r="BN805" i="10"/>
  <c r="BK805" i="10" s="1"/>
  <c r="R363" i="13"/>
  <c r="Z363" i="13"/>
  <c r="AA363" i="13"/>
  <c r="AB363" i="13"/>
  <c r="AC363" i="13"/>
  <c r="AD363" i="13"/>
  <c r="AE363" i="13"/>
  <c r="AF363" i="13"/>
  <c r="AX806" i="10"/>
  <c r="A364" i="13" s="1"/>
  <c r="B364" i="13"/>
  <c r="AZ806" i="10"/>
  <c r="C364" i="13" s="1"/>
  <c r="H364" i="13"/>
  <c r="I364" i="13"/>
  <c r="J364" i="13"/>
  <c r="K364" i="13"/>
  <c r="L364" i="13"/>
  <c r="M364" i="13"/>
  <c r="O364" i="13"/>
  <c r="BN806" i="10"/>
  <c r="Q364" i="13"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C366" i="13" s="1"/>
  <c r="H366" i="13"/>
  <c r="I366" i="13"/>
  <c r="J366" i="13"/>
  <c r="K366" i="13"/>
  <c r="L366" i="13"/>
  <c r="M366" i="13"/>
  <c r="O366" i="13"/>
  <c r="BN808" i="10"/>
  <c r="Q366" i="13"/>
  <c r="R366" i="13"/>
  <c r="Z366" i="13"/>
  <c r="AA366" i="13"/>
  <c r="AB366" i="13"/>
  <c r="AC366" i="13"/>
  <c r="AD366" i="13"/>
  <c r="AE366" i="13"/>
  <c r="AF366" i="13"/>
  <c r="AX809" i="10"/>
  <c r="A367" i="13" s="1"/>
  <c r="B367" i="13"/>
  <c r="AZ809" i="10"/>
  <c r="C367" i="13" s="1"/>
  <c r="H367" i="13"/>
  <c r="I367" i="13"/>
  <c r="J367" i="13"/>
  <c r="K367" i="13"/>
  <c r="L367" i="13"/>
  <c r="M367" i="13"/>
  <c r="O367" i="13"/>
  <c r="BN809" i="10"/>
  <c r="BP809" i="10" s="1"/>
  <c r="S367" i="13" s="1"/>
  <c r="Q367" i="13"/>
  <c r="R367" i="13"/>
  <c r="Z367" i="13"/>
  <c r="AA367" i="13"/>
  <c r="AB367" i="13"/>
  <c r="AC367" i="13"/>
  <c r="AD367" i="13"/>
  <c r="AE367" i="13"/>
  <c r="AF367" i="13"/>
  <c r="AX810" i="10"/>
  <c r="A368" i="13" s="1"/>
  <c r="B368" i="13"/>
  <c r="C368" i="13"/>
  <c r="H368" i="13"/>
  <c r="I368" i="13"/>
  <c r="J368" i="13"/>
  <c r="K368" i="13"/>
  <c r="L368" i="13"/>
  <c r="M368" i="13"/>
  <c r="O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C371" i="13" s="1"/>
  <c r="H371" i="13"/>
  <c r="I371" i="13"/>
  <c r="J371" i="13"/>
  <c r="K371" i="13"/>
  <c r="L371" i="13"/>
  <c r="M371" i="13"/>
  <c r="O371" i="13"/>
  <c r="BN813" i="10"/>
  <c r="BK813" i="10" s="1"/>
  <c r="Q371" i="13"/>
  <c r="R371" i="13"/>
  <c r="Z371" i="13"/>
  <c r="AA371" i="13"/>
  <c r="AB371" i="13"/>
  <c r="AC371" i="13"/>
  <c r="AD371" i="13"/>
  <c r="AE371" i="13"/>
  <c r="AF371" i="13"/>
  <c r="AX814" i="10"/>
  <c r="A372" i="13" s="1"/>
  <c r="B372" i="13"/>
  <c r="AZ814" i="10"/>
  <c r="C372" i="13"/>
  <c r="H372" i="13"/>
  <c r="I372" i="13"/>
  <c r="J372" i="13"/>
  <c r="K372" i="13"/>
  <c r="L372" i="13"/>
  <c r="M372" i="13"/>
  <c r="O372" i="13"/>
  <c r="BN814" i="10"/>
  <c r="Q372" i="13" s="1"/>
  <c r="R372" i="13"/>
  <c r="Z372" i="13"/>
  <c r="AA372" i="13"/>
  <c r="AB372" i="13"/>
  <c r="AC372" i="13"/>
  <c r="AD372" i="13"/>
  <c r="AE372" i="13"/>
  <c r="AF372" i="13"/>
  <c r="AX815" i="10"/>
  <c r="A373" i="13" s="1"/>
  <c r="B373" i="13"/>
  <c r="AZ815" i="10"/>
  <c r="C373" i="13"/>
  <c r="H373" i="13"/>
  <c r="I373" i="13"/>
  <c r="J373" i="13"/>
  <c r="K373" i="13"/>
  <c r="L373" i="13"/>
  <c r="M373" i="13"/>
  <c r="O373" i="13"/>
  <c r="BN815" i="10"/>
  <c r="Q373" i="13" s="1"/>
  <c r="R373" i="13"/>
  <c r="Z373" i="13"/>
  <c r="AA373" i="13"/>
  <c r="AB373" i="13"/>
  <c r="AC373" i="13"/>
  <c r="AD373" i="13"/>
  <c r="AE373" i="13"/>
  <c r="AF373" i="13"/>
  <c r="AX816" i="10"/>
  <c r="A374" i="13" s="1"/>
  <c r="B374" i="13"/>
  <c r="AZ816" i="10"/>
  <c r="C374" i="13" s="1"/>
  <c r="H374" i="13"/>
  <c r="I374" i="13"/>
  <c r="J374" i="13"/>
  <c r="K374" i="13"/>
  <c r="L374" i="13"/>
  <c r="M374" i="13"/>
  <c r="O374" i="13"/>
  <c r="BN816" i="10"/>
  <c r="BK816" i="10" s="1"/>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s="1"/>
  <c r="B376" i="13"/>
  <c r="AZ818" i="10"/>
  <c r="C376" i="13" s="1"/>
  <c r="H376" i="13"/>
  <c r="I376" i="13"/>
  <c r="J376" i="13"/>
  <c r="K376" i="13"/>
  <c r="L376" i="13"/>
  <c r="M376" i="13"/>
  <c r="O376" i="13"/>
  <c r="BN818" i="10"/>
  <c r="BP818" i="10" s="1"/>
  <c r="S376" i="13" s="1"/>
  <c r="Q376" i="13"/>
  <c r="R376" i="13"/>
  <c r="Z376" i="13"/>
  <c r="AA376" i="13"/>
  <c r="AB376" i="13"/>
  <c r="AC376" i="13"/>
  <c r="AD376" i="13"/>
  <c r="AE376" i="13"/>
  <c r="AF376" i="13"/>
  <c r="AX819" i="10"/>
  <c r="A377" i="13"/>
  <c r="B377" i="13"/>
  <c r="AZ819" i="10"/>
  <c r="BA819" i="10" s="1"/>
  <c r="D377" i="13" s="1"/>
  <c r="C377" i="13"/>
  <c r="H377" i="13"/>
  <c r="I377" i="13"/>
  <c r="J377" i="13"/>
  <c r="K377" i="13"/>
  <c r="L377" i="13"/>
  <c r="M377" i="13"/>
  <c r="O377" i="13"/>
  <c r="R377" i="13"/>
  <c r="Z377" i="13"/>
  <c r="AA377" i="13"/>
  <c r="AB377" i="13"/>
  <c r="AC377" i="13"/>
  <c r="AD377" i="13"/>
  <c r="AE377" i="13"/>
  <c r="AF377" i="13"/>
  <c r="AX820" i="10"/>
  <c r="A378" i="13" s="1"/>
  <c r="B378" i="13"/>
  <c r="AZ820" i="10"/>
  <c r="C378" i="13" s="1"/>
  <c r="H378" i="13"/>
  <c r="I378" i="13"/>
  <c r="J378" i="13"/>
  <c r="K378" i="13"/>
  <c r="L378" i="13"/>
  <c r="M378" i="13"/>
  <c r="O378" i="13"/>
  <c r="BN820" i="10"/>
  <c r="Q378" i="13" s="1"/>
  <c r="R378" i="13"/>
  <c r="Z378" i="13"/>
  <c r="AA378" i="13"/>
  <c r="AB378" i="13"/>
  <c r="AC378" i="13"/>
  <c r="AD378" i="13"/>
  <c r="AE378" i="13"/>
  <c r="AF378" i="13"/>
  <c r="B379" i="13"/>
  <c r="C379" i="13"/>
  <c r="H379" i="13"/>
  <c r="I379" i="13"/>
  <c r="J379" i="13"/>
  <c r="K379" i="13"/>
  <c r="L379" i="13"/>
  <c r="M379" i="13"/>
  <c r="O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B824" i="10" s="1"/>
  <c r="E382" i="13" s="1"/>
  <c r="H382" i="13"/>
  <c r="I382" i="13"/>
  <c r="J382" i="13"/>
  <c r="K382" i="13"/>
  <c r="L382" i="13"/>
  <c r="M382" i="13"/>
  <c r="O382" i="13"/>
  <c r="BN824" i="10"/>
  <c r="Q382" i="13" s="1"/>
  <c r="R382" i="13"/>
  <c r="Z382" i="13"/>
  <c r="AA382" i="13"/>
  <c r="AB382" i="13"/>
  <c r="AC382" i="13"/>
  <c r="AD382" i="13"/>
  <c r="AE382" i="13"/>
  <c r="AF382" i="13"/>
  <c r="AX825" i="10"/>
  <c r="A383" i="13" s="1"/>
  <c r="B383" i="13"/>
  <c r="AZ825" i="10"/>
  <c r="C383" i="13" s="1"/>
  <c r="H383" i="13"/>
  <c r="I383" i="13"/>
  <c r="J383" i="13"/>
  <c r="K383" i="13"/>
  <c r="L383" i="13"/>
  <c r="M383" i="13"/>
  <c r="O383" i="13"/>
  <c r="BN825" i="10"/>
  <c r="BK825" i="10" s="1"/>
  <c r="R383" i="13"/>
  <c r="Z383" i="13"/>
  <c r="AA383" i="13"/>
  <c r="AB383" i="13"/>
  <c r="AC383" i="13"/>
  <c r="AD383" i="13"/>
  <c r="AE383" i="13"/>
  <c r="AF383" i="13"/>
  <c r="AX826" i="10"/>
  <c r="A384" i="13" s="1"/>
  <c r="B384" i="13"/>
  <c r="AZ826" i="10"/>
  <c r="C384" i="13" s="1"/>
  <c r="H384" i="13"/>
  <c r="I384" i="13"/>
  <c r="J384" i="13"/>
  <c r="K384" i="13"/>
  <c r="L384" i="13"/>
  <c r="M384" i="13"/>
  <c r="O384" i="13"/>
  <c r="BN826" i="10"/>
  <c r="BK826" i="10"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c r="R386" i="13"/>
  <c r="Z386" i="13"/>
  <c r="AA386" i="13"/>
  <c r="AB386" i="13"/>
  <c r="AC386" i="13"/>
  <c r="AD386" i="13"/>
  <c r="AE386" i="13"/>
  <c r="AF386" i="13"/>
  <c r="AX829" i="10"/>
  <c r="A387" i="13" s="1"/>
  <c r="B387" i="13"/>
  <c r="AZ829" i="10"/>
  <c r="C387" i="13" s="1"/>
  <c r="H387" i="13"/>
  <c r="I387" i="13"/>
  <c r="J387" i="13"/>
  <c r="K387" i="13"/>
  <c r="L387" i="13"/>
  <c r="M387" i="13"/>
  <c r="O387" i="13"/>
  <c r="BN829" i="10"/>
  <c r="BK829" i="10" s="1"/>
  <c r="R387" i="13"/>
  <c r="Z387" i="13"/>
  <c r="AA387" i="13"/>
  <c r="AB387" i="13"/>
  <c r="AC387" i="13"/>
  <c r="AD387" i="13"/>
  <c r="AE387" i="13"/>
  <c r="AF387" i="13"/>
  <c r="AX830" i="10"/>
  <c r="A388" i="13" s="1"/>
  <c r="B388" i="13"/>
  <c r="AZ830" i="10"/>
  <c r="C388" i="13" s="1"/>
  <c r="H388" i="13"/>
  <c r="I388" i="13"/>
  <c r="J388" i="13"/>
  <c r="K388" i="13"/>
  <c r="L388" i="13"/>
  <c r="M388" i="13"/>
  <c r="O388" i="13"/>
  <c r="BN830" i="10"/>
  <c r="BK830" i="10" s="1"/>
  <c r="Q388" i="13"/>
  <c r="R388" i="13"/>
  <c r="Z388" i="13"/>
  <c r="AA388" i="13"/>
  <c r="AB388" i="13"/>
  <c r="AC388" i="13"/>
  <c r="AD388" i="13"/>
  <c r="AE388" i="13"/>
  <c r="AF388" i="13"/>
  <c r="AX831" i="10"/>
  <c r="A389" i="13" s="1"/>
  <c r="B389" i="13"/>
  <c r="C389" i="13"/>
  <c r="H389" i="13"/>
  <c r="I389" i="13"/>
  <c r="J389" i="13"/>
  <c r="K389" i="13"/>
  <c r="L389" i="13"/>
  <c r="M389" i="13"/>
  <c r="O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s="1"/>
  <c r="R393" i="13"/>
  <c r="Z393" i="13"/>
  <c r="AA393" i="13"/>
  <c r="AB393" i="13"/>
  <c r="AC393" i="13"/>
  <c r="AD393" i="13"/>
  <c r="AE393" i="13"/>
  <c r="AF393" i="13"/>
  <c r="AX836" i="10"/>
  <c r="A394" i="13" s="1"/>
  <c r="B394" i="13"/>
  <c r="AZ836" i="10"/>
  <c r="C394" i="13" s="1"/>
  <c r="H394" i="13"/>
  <c r="I394" i="13"/>
  <c r="J394" i="13"/>
  <c r="K394" i="13"/>
  <c r="L394" i="13"/>
  <c r="M394" i="13"/>
  <c r="O394" i="13"/>
  <c r="BN836" i="10"/>
  <c r="Q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Q395" i="13" s="1"/>
  <c r="R395" i="13"/>
  <c r="Z395" i="13"/>
  <c r="AA395" i="13"/>
  <c r="AB395" i="13"/>
  <c r="AC395" i="13"/>
  <c r="AD395" i="13"/>
  <c r="AE395" i="13"/>
  <c r="AF395" i="13"/>
  <c r="AX838" i="10"/>
  <c r="A396" i="13" s="1"/>
  <c r="B396" i="13"/>
  <c r="AZ838" i="10"/>
  <c r="C396" i="13"/>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s="1"/>
  <c r="BH471" i="10"/>
  <c r="BE471" i="10" s="1"/>
  <c r="BG471" i="10" s="1"/>
  <c r="BI471" i="10"/>
  <c r="BF471" i="10" s="1"/>
  <c r="I29" i="13" s="1"/>
  <c r="BR471" i="10"/>
  <c r="U29" i="13" s="1"/>
  <c r="BT471" i="10"/>
  <c r="W29" i="13" s="1"/>
  <c r="Z29" i="13"/>
  <c r="AA29" i="13"/>
  <c r="AB29" i="13"/>
  <c r="AC29" i="13"/>
  <c r="AD29" i="13"/>
  <c r="AE29" i="13"/>
  <c r="AF29" i="13"/>
  <c r="Z27" i="10"/>
  <c r="AX472" i="10" s="1"/>
  <c r="A30" i="13" s="1"/>
  <c r="B30" i="13"/>
  <c r="AZ472" i="10"/>
  <c r="C30" i="13" s="1"/>
  <c r="H30" i="13"/>
  <c r="BH472" i="10"/>
  <c r="BE472" i="10" s="1"/>
  <c r="BG472" i="10" s="1"/>
  <c r="J30" i="13" s="1"/>
  <c r="BI472" i="10"/>
  <c r="BR472" i="10"/>
  <c r="U30" i="13" s="1"/>
  <c r="BT472" i="10"/>
  <c r="W30" i="13" s="1"/>
  <c r="Z30" i="13"/>
  <c r="AA30" i="13"/>
  <c r="AB30" i="13"/>
  <c r="AC30" i="13"/>
  <c r="AD30" i="13"/>
  <c r="AE30" i="13"/>
  <c r="AF30" i="13"/>
  <c r="B27" i="10"/>
  <c r="AX447" i="10" s="1"/>
  <c r="A5" i="13" s="1"/>
  <c r="B5" i="13"/>
  <c r="AZ447" i="10"/>
  <c r="C5" i="13"/>
  <c r="BH447" i="10"/>
  <c r="K5" i="13"/>
  <c r="BI447" i="10"/>
  <c r="L5" i="13"/>
  <c r="BR447" i="10"/>
  <c r="U5" i="13"/>
  <c r="BT447" i="10"/>
  <c r="W5" i="13"/>
  <c r="Z5" i="13"/>
  <c r="AA5" i="13"/>
  <c r="AB5" i="13"/>
  <c r="AC5" i="13"/>
  <c r="AD5" i="13"/>
  <c r="AE5" i="13"/>
  <c r="AF5" i="13"/>
  <c r="B30" i="10"/>
  <c r="AX448" i="10" s="1"/>
  <c r="A6" i="13" s="1"/>
  <c r="B6" i="13"/>
  <c r="AZ448" i="10"/>
  <c r="C6" i="13"/>
  <c r="H6" i="13"/>
  <c r="BH448" i="10"/>
  <c r="BE448" i="10" s="1"/>
  <c r="BG448" i="10" s="1"/>
  <c r="J6" i="13" s="1"/>
  <c r="BI448" i="10"/>
  <c r="L6" i="13" s="1"/>
  <c r="BR448" i="10"/>
  <c r="U6" i="13" s="1"/>
  <c r="BT448" i="10"/>
  <c r="W6" i="13"/>
  <c r="Z6" i="13"/>
  <c r="AA6" i="13"/>
  <c r="AB6" i="13"/>
  <c r="AC6" i="13"/>
  <c r="AD6" i="13"/>
  <c r="AE6" i="13"/>
  <c r="AF6" i="13"/>
  <c r="B33" i="10"/>
  <c r="AX449" i="10" s="1"/>
  <c r="A7" i="13" s="1"/>
  <c r="B7" i="13"/>
  <c r="AZ449" i="10"/>
  <c r="C7" i="13"/>
  <c r="BH449" i="10"/>
  <c r="BJ449" i="10" s="1"/>
  <c r="BI449" i="10"/>
  <c r="L7" i="13" s="1"/>
  <c r="BR449" i="10"/>
  <c r="U7" i="13" s="1"/>
  <c r="BT449" i="10"/>
  <c r="W7" i="13"/>
  <c r="Z7" i="13"/>
  <c r="AA7" i="13"/>
  <c r="AB7" i="13"/>
  <c r="AC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s="1"/>
  <c r="BT452" i="10"/>
  <c r="W10" i="13"/>
  <c r="Z10" i="13"/>
  <c r="AA10" i="13"/>
  <c r="AB10" i="13"/>
  <c r="AC10" i="13"/>
  <c r="AD10" i="13"/>
  <c r="AE10" i="13"/>
  <c r="AF10" i="13"/>
  <c r="B45" i="10"/>
  <c r="AX453" i="10" s="1"/>
  <c r="A11" i="13" s="1"/>
  <c r="B11" i="13"/>
  <c r="Z11" i="13"/>
  <c r="AA11" i="13"/>
  <c r="AB11" i="13"/>
  <c r="AC11" i="13"/>
  <c r="AD11" i="13"/>
  <c r="AE11" i="13"/>
  <c r="AF11" i="13"/>
  <c r="B48" i="10"/>
  <c r="AY434" i="10" s="1"/>
  <c r="AX454" i="10"/>
  <c r="A12" i="13" s="1"/>
  <c r="B12" i="13"/>
  <c r="C12" i="13"/>
  <c r="H12" i="13"/>
  <c r="K12" i="13"/>
  <c r="L12" i="13"/>
  <c r="U12" i="13"/>
  <c r="W12" i="13"/>
  <c r="Z12" i="13"/>
  <c r="AA12" i="13"/>
  <c r="AB12" i="13"/>
  <c r="AC12" i="13"/>
  <c r="AD12" i="13"/>
  <c r="AE12" i="13"/>
  <c r="AF12" i="13"/>
  <c r="B51" i="10"/>
  <c r="AX455" i="10" s="1"/>
  <c r="A13" i="13" s="1"/>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s="1"/>
  <c r="H16" i="13"/>
  <c r="BH458" i="10"/>
  <c r="K16" i="13"/>
  <c r="BI458" i="10"/>
  <c r="L16" i="13" s="1"/>
  <c r="BR458" i="10"/>
  <c r="U16" i="13" s="1"/>
  <c r="BT458" i="10"/>
  <c r="W16" i="13" s="1"/>
  <c r="Z16" i="13"/>
  <c r="AA16" i="13"/>
  <c r="AB16" i="13"/>
  <c r="AC16" i="13"/>
  <c r="AD16" i="13"/>
  <c r="AE16" i="13"/>
  <c r="AF16" i="13"/>
  <c r="N27" i="10"/>
  <c r="AX459" i="10" s="1"/>
  <c r="A17" i="13" s="1"/>
  <c r="B17" i="13"/>
  <c r="AZ459" i="10"/>
  <c r="C17" i="13"/>
  <c r="BH459" i="10"/>
  <c r="K17" i="13"/>
  <c r="BI459" i="10"/>
  <c r="L17" i="13"/>
  <c r="BR459" i="10"/>
  <c r="U17" i="13"/>
  <c r="BT459" i="10"/>
  <c r="W17" i="13"/>
  <c r="Z17" i="13"/>
  <c r="AA17" i="13"/>
  <c r="AB17" i="13"/>
  <c r="AC17" i="13"/>
  <c r="AD17" i="13"/>
  <c r="AE17" i="13"/>
  <c r="AF17" i="13"/>
  <c r="N30" i="10"/>
  <c r="AX460" i="10" s="1"/>
  <c r="A18" i="13" s="1"/>
  <c r="B18" i="13"/>
  <c r="AZ460" i="10"/>
  <c r="H18" i="13"/>
  <c r="BH460" i="10"/>
  <c r="K18" i="13" s="1"/>
  <c r="BI460" i="10"/>
  <c r="L18" i="13"/>
  <c r="BR460" i="10"/>
  <c r="U18" i="13" s="1"/>
  <c r="BT460" i="10"/>
  <c r="W18" i="13" s="1"/>
  <c r="Z18" i="13"/>
  <c r="AA18" i="13"/>
  <c r="AB18" i="13"/>
  <c r="AC18" i="13"/>
  <c r="AD18" i="13"/>
  <c r="AE18" i="13"/>
  <c r="AF18" i="13"/>
  <c r="N33" i="10"/>
  <c r="AX461" i="10" s="1"/>
  <c r="A19" i="13" s="1"/>
  <c r="B19" i="13"/>
  <c r="AZ461" i="10"/>
  <c r="C19" i="13"/>
  <c r="BH461" i="10"/>
  <c r="K19" i="13"/>
  <c r="BI461" i="10"/>
  <c r="L19" i="13" s="1"/>
  <c r="BR461" i="10"/>
  <c r="U19" i="13" s="1"/>
  <c r="BT461" i="10"/>
  <c r="W19" i="13" s="1"/>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s="1"/>
  <c r="A22" i="13" s="1"/>
  <c r="B22" i="13"/>
  <c r="AZ464" i="10"/>
  <c r="C22" i="13"/>
  <c r="H22" i="13"/>
  <c r="BH464" i="10"/>
  <c r="K22" i="13"/>
  <c r="BI464" i="10"/>
  <c r="L22" i="13"/>
  <c r="BR464" i="10"/>
  <c r="BQ464" i="10" s="1"/>
  <c r="BT464" i="10"/>
  <c r="W22" i="13"/>
  <c r="Z22" i="13"/>
  <c r="AA22" i="13"/>
  <c r="AB22" i="13"/>
  <c r="AC22" i="13"/>
  <c r="AD22" i="13"/>
  <c r="AE22" i="13"/>
  <c r="AF22" i="13"/>
  <c r="N45" i="10"/>
  <c r="AX465" i="10"/>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L4" i="13" s="1"/>
  <c r="BR446" i="10"/>
  <c r="U4" i="13"/>
  <c r="BT446" i="10"/>
  <c r="W4" i="13" s="1"/>
  <c r="Z4" i="13"/>
  <c r="AA4" i="13"/>
  <c r="AB4" i="13"/>
  <c r="AC4" i="13"/>
  <c r="AD4" i="13"/>
  <c r="AE4" i="13"/>
  <c r="AF4" i="13"/>
  <c r="AG2" i="13"/>
  <c r="BA447" i="10"/>
  <c r="BW447" i="10"/>
  <c r="AG5" i="13" s="1"/>
  <c r="BA448" i="10"/>
  <c r="BW448" i="10" s="1"/>
  <c r="AG6" i="13" s="1"/>
  <c r="BA449" i="10"/>
  <c r="BW449" i="10" s="1"/>
  <c r="AG7" i="13" s="1"/>
  <c r="BA450" i="10"/>
  <c r="BW450" i="10"/>
  <c r="AG8" i="13" s="1"/>
  <c r="BA451" i="10"/>
  <c r="BW451" i="10"/>
  <c r="AG9" i="13" s="1"/>
  <c r="BA452" i="10"/>
  <c r="BW452" i="10"/>
  <c r="AG10" i="13" s="1"/>
  <c r="BW454" i="10"/>
  <c r="AG12" i="13" s="1"/>
  <c r="BW455" i="10"/>
  <c r="AG13" i="13" s="1"/>
  <c r="BW456" i="10"/>
  <c r="AG14" i="13" s="1"/>
  <c r="BA457" i="10"/>
  <c r="BW457" i="10"/>
  <c r="AG15" i="13" s="1"/>
  <c r="BA459" i="10"/>
  <c r="BW459" i="10"/>
  <c r="AG17" i="13" s="1"/>
  <c r="BA461" i="10"/>
  <c r="BW461" i="10"/>
  <c r="AG19" i="13" s="1"/>
  <c r="BA462" i="10"/>
  <c r="BW462" i="10"/>
  <c r="AG20" i="13" s="1"/>
  <c r="BA463" i="10"/>
  <c r="BW463" i="10"/>
  <c r="AG21" i="13" s="1"/>
  <c r="BA464" i="10"/>
  <c r="BW464" i="10"/>
  <c r="AG22" i="13" s="1"/>
  <c r="BW465" i="10"/>
  <c r="AG23" i="13"/>
  <c r="BW466" i="10"/>
  <c r="AG24" i="13" s="1"/>
  <c r="BW467" i="10"/>
  <c r="AG25" i="13" s="1"/>
  <c r="BW468" i="10"/>
  <c r="AG26" i="13"/>
  <c r="BW469" i="10"/>
  <c r="AG27" i="13" s="1"/>
  <c r="BA470" i="10"/>
  <c r="BW470" i="10"/>
  <c r="AG28" i="13" s="1"/>
  <c r="BA471" i="10"/>
  <c r="BW471" i="10" s="1"/>
  <c r="AG29" i="13" s="1"/>
  <c r="BA472" i="10"/>
  <c r="BW472" i="10" s="1"/>
  <c r="AG30" i="13" s="1"/>
  <c r="BA473" i="10"/>
  <c r="BW473" i="10" s="1"/>
  <c r="AG31" i="13" s="1"/>
  <c r="BA474" i="10"/>
  <c r="BW474" i="10" s="1"/>
  <c r="AG32" i="13" s="1"/>
  <c r="BA475" i="10"/>
  <c r="BW475" i="10"/>
  <c r="AG33" i="13" s="1"/>
  <c r="BA476" i="10"/>
  <c r="BW476" i="10" s="1"/>
  <c r="AG34" i="13" s="1"/>
  <c r="BA477" i="10"/>
  <c r="BW477" i="10"/>
  <c r="AG35" i="13" s="1"/>
  <c r="BW478" i="10"/>
  <c r="AG36" i="13" s="1"/>
  <c r="BW479" i="10"/>
  <c r="AG37" i="13" s="1"/>
  <c r="BW480" i="10"/>
  <c r="AG38" i="13" s="1"/>
  <c r="BW481" i="10"/>
  <c r="AG39" i="13" s="1"/>
  <c r="BA482" i="10"/>
  <c r="BW482" i="10" s="1"/>
  <c r="AG40" i="13" s="1"/>
  <c r="BA484" i="10"/>
  <c r="BW484" i="10"/>
  <c r="AG42" i="13" s="1"/>
  <c r="BA485" i="10"/>
  <c r="BW485" i="10" s="1"/>
  <c r="AG43" i="13" s="1"/>
  <c r="BA486" i="10"/>
  <c r="BW486" i="10"/>
  <c r="AG44" i="13" s="1"/>
  <c r="BA487" i="10"/>
  <c r="BW487" i="10" s="1"/>
  <c r="AG45" i="13" s="1"/>
  <c r="BA488" i="10"/>
  <c r="BW488" i="10" s="1"/>
  <c r="AG46" i="13" s="1"/>
  <c r="BA489" i="10"/>
  <c r="BW489" i="10"/>
  <c r="AG47" i="13" s="1"/>
  <c r="BW490" i="10"/>
  <c r="AG48" i="13" s="1"/>
  <c r="BW491" i="10"/>
  <c r="AG49" i="13"/>
  <c r="BW492" i="10"/>
  <c r="AG50" i="13" s="1"/>
  <c r="BW493" i="10"/>
  <c r="AG51" i="13" s="1"/>
  <c r="BW494" i="10"/>
  <c r="AG52" i="13" s="1"/>
  <c r="BA495" i="10"/>
  <c r="BW495" i="10"/>
  <c r="AG53" i="13" s="1"/>
  <c r="BA496" i="10"/>
  <c r="BW496" i="10"/>
  <c r="AG54" i="13"/>
  <c r="BW502" i="10"/>
  <c r="AG60" i="13" s="1"/>
  <c r="BW503" i="10"/>
  <c r="AG61" i="13" s="1"/>
  <c r="BW504" i="10"/>
  <c r="AG62" i="13" s="1"/>
  <c r="BW505" i="10"/>
  <c r="AG63" i="13" s="1"/>
  <c r="BW506" i="10"/>
  <c r="AG64" i="13" s="1"/>
  <c r="BA507" i="10"/>
  <c r="BW507" i="10" s="1"/>
  <c r="AG65" i="13" s="1"/>
  <c r="BA508" i="10"/>
  <c r="D66" i="13" s="1"/>
  <c r="BA510" i="10"/>
  <c r="BW510" i="10" s="1"/>
  <c r="AG68" i="13" s="1"/>
  <c r="BA511" i="10"/>
  <c r="BW511" i="10"/>
  <c r="AG69" i="13" s="1"/>
  <c r="BW516" i="10"/>
  <c r="AG74" i="13" s="1"/>
  <c r="BW517" i="10"/>
  <c r="AG75" i="13" s="1"/>
  <c r="BW518" i="10"/>
  <c r="AG76" i="13" s="1"/>
  <c r="BW519" i="10"/>
  <c r="AG77" i="13" s="1"/>
  <c r="BW520" i="10"/>
  <c r="AG78" i="13" s="1"/>
  <c r="BW521" i="10"/>
  <c r="AG79" i="13" s="1"/>
  <c r="BA526" i="10"/>
  <c r="D84" i="13" s="1"/>
  <c r="BW527" i="10"/>
  <c r="AG85" i="13" s="1"/>
  <c r="BW528" i="10"/>
  <c r="AG86" i="13" s="1"/>
  <c r="BW529" i="10"/>
  <c r="AG87" i="13" s="1"/>
  <c r="BW531" i="10"/>
  <c r="AG89" i="13" s="1"/>
  <c r="BW532" i="10"/>
  <c r="AG90" i="13" s="1"/>
  <c r="BW533" i="10"/>
  <c r="AG91" i="13" s="1"/>
  <c r="BW534" i="10"/>
  <c r="AG92" i="13"/>
  <c r="BW535" i="10"/>
  <c r="AG93" i="13" s="1"/>
  <c r="BA536" i="10"/>
  <c r="BW536" i="10"/>
  <c r="AG94" i="13" s="1"/>
  <c r="BW538" i="10"/>
  <c r="AG96" i="13"/>
  <c r="BW539" i="10"/>
  <c r="AG97" i="13" s="1"/>
  <c r="BW540" i="10"/>
  <c r="AG98" i="13"/>
  <c r="BW541" i="10"/>
  <c r="AG99" i="13" s="1"/>
  <c r="BW543" i="10"/>
  <c r="AG101" i="13" s="1"/>
  <c r="BW544" i="10"/>
  <c r="AG102" i="13" s="1"/>
  <c r="BW545" i="10"/>
  <c r="AG103" i="13" s="1"/>
  <c r="BW546" i="10"/>
  <c r="AG104" i="13" s="1"/>
  <c r="BW547" i="10"/>
  <c r="AG105" i="13"/>
  <c r="BW548" i="10"/>
  <c r="AG106" i="13"/>
  <c r="BW549" i="10"/>
  <c r="AG107" i="13" s="1"/>
  <c r="BW550" i="10"/>
  <c r="AG108" i="13"/>
  <c r="BW551" i="10"/>
  <c r="AG109" i="13" s="1"/>
  <c r="BW552" i="10"/>
  <c r="AG110" i="13" s="1"/>
  <c r="BW553" i="10"/>
  <c r="AG111" i="13" s="1"/>
  <c r="BW554" i="10"/>
  <c r="AG112" i="13"/>
  <c r="BW555" i="10"/>
  <c r="AG113" i="13" s="1"/>
  <c r="BW556" i="10"/>
  <c r="AG114" i="13" s="1"/>
  <c r="BW557" i="10"/>
  <c r="AG115" i="13"/>
  <c r="BW558" i="10"/>
  <c r="AG116" i="13" s="1"/>
  <c r="BW559" i="10"/>
  <c r="AG117" i="13"/>
  <c r="BW560" i="10"/>
  <c r="AG118" i="13" s="1"/>
  <c r="BW561" i="10"/>
  <c r="AG119" i="13" s="1"/>
  <c r="BW562" i="10"/>
  <c r="AG120" i="13" s="1"/>
  <c r="BW563" i="10"/>
  <c r="AG121" i="13" s="1"/>
  <c r="BW564" i="10"/>
  <c r="AG122" i="13" s="1"/>
  <c r="BW565" i="10"/>
  <c r="AG123" i="13"/>
  <c r="BW566" i="10"/>
  <c r="AG124" i="13"/>
  <c r="BW567" i="10"/>
  <c r="AG125" i="13" s="1"/>
  <c r="BW568" i="10"/>
  <c r="AG126" i="13"/>
  <c r="BW569" i="10"/>
  <c r="AG127" i="13" s="1"/>
  <c r="BW570" i="10"/>
  <c r="AG128" i="13" s="1"/>
  <c r="BW571" i="10"/>
  <c r="AG129" i="13" s="1"/>
  <c r="BW572" i="10"/>
  <c r="AG130" i="13"/>
  <c r="BW573" i="10"/>
  <c r="AG131" i="13" s="1"/>
  <c r="BW574" i="10"/>
  <c r="AG132" i="13" s="1"/>
  <c r="BW575" i="10"/>
  <c r="AG133" i="13"/>
  <c r="BW576" i="10"/>
  <c r="AG134" i="13" s="1"/>
  <c r="BW577" i="10"/>
  <c r="AG135" i="13"/>
  <c r="BW578" i="10"/>
  <c r="AG136" i="13" s="1"/>
  <c r="BW579" i="10"/>
  <c r="AG137" i="13" s="1"/>
  <c r="BW580" i="10"/>
  <c r="AG138" i="13" s="1"/>
  <c r="BW581" i="10"/>
  <c r="AG139" i="13" s="1"/>
  <c r="BW582" i="10"/>
  <c r="AG140" i="13" s="1"/>
  <c r="BW583" i="10"/>
  <c r="AG141" i="13"/>
  <c r="BW584" i="10"/>
  <c r="AG142" i="13"/>
  <c r="BW585" i="10"/>
  <c r="AG143" i="13" s="1"/>
  <c r="BW586" i="10"/>
  <c r="AG144" i="13"/>
  <c r="BW587" i="10"/>
  <c r="AG145" i="13" s="1"/>
  <c r="BW588" i="10"/>
  <c r="AG146" i="13" s="1"/>
  <c r="BW589" i="10"/>
  <c r="AG147" i="13" s="1"/>
  <c r="BW590" i="10"/>
  <c r="AG148" i="13"/>
  <c r="BW591" i="10"/>
  <c r="AG149" i="13" s="1"/>
  <c r="BW592" i="10"/>
  <c r="AG150" i="13" s="1"/>
  <c r="BW593" i="10"/>
  <c r="AG151" i="13"/>
  <c r="BW594" i="10"/>
  <c r="AG152" i="13" s="1"/>
  <c r="BW595" i="10"/>
  <c r="AG153" i="13"/>
  <c r="BW596" i="10"/>
  <c r="AG154" i="13" s="1"/>
  <c r="BW597" i="10"/>
  <c r="AG155" i="13" s="1"/>
  <c r="BW598" i="10"/>
  <c r="AG156" i="13" s="1"/>
  <c r="BA601" i="10"/>
  <c r="BW601" i="10"/>
  <c r="AG159" i="13" s="1"/>
  <c r="BA602" i="10"/>
  <c r="BW602" i="10"/>
  <c r="AG160" i="13" s="1"/>
  <c r="BW603" i="10"/>
  <c r="AG161" i="13" s="1"/>
  <c r="BW604" i="10"/>
  <c r="AG162" i="13" s="1"/>
  <c r="BW605" i="10"/>
  <c r="AG163" i="13"/>
  <c r="BW606" i="10"/>
  <c r="AG164" i="13"/>
  <c r="BW607" i="10"/>
  <c r="AG165" i="13" s="1"/>
  <c r="BW608" i="10"/>
  <c r="AG166" i="13"/>
  <c r="BW609" i="10"/>
  <c r="AG167" i="13" s="1"/>
  <c r="BW610" i="10"/>
  <c r="AG168" i="13" s="1"/>
  <c r="BW611" i="10"/>
  <c r="AG169" i="13" s="1"/>
  <c r="BW612" i="10"/>
  <c r="AG170" i="13"/>
  <c r="BW613" i="10"/>
  <c r="AG171" i="13" s="1"/>
  <c r="BW614" i="10"/>
  <c r="AG172" i="13" s="1"/>
  <c r="BW615" i="10"/>
  <c r="AG173" i="13"/>
  <c r="BW616" i="10"/>
  <c r="AG174" i="13" s="1"/>
  <c r="BW617" i="10"/>
  <c r="AG175" i="13"/>
  <c r="BW618" i="10"/>
  <c r="AG176" i="13" s="1"/>
  <c r="BW619" i="10"/>
  <c r="AG177" i="13" s="1"/>
  <c r="BW620" i="10"/>
  <c r="AG178" i="13" s="1"/>
  <c r="BW621" i="10"/>
  <c r="AG179" i="13" s="1"/>
  <c r="BW622" i="10"/>
  <c r="AG180" i="13" s="1"/>
  <c r="BW623" i="10"/>
  <c r="AG181" i="13"/>
  <c r="BW624" i="10"/>
  <c r="AG182" i="13"/>
  <c r="BW625" i="10"/>
  <c r="AG183" i="13" s="1"/>
  <c r="BA626" i="10"/>
  <c r="BW626" i="10"/>
  <c r="AG184" i="13" s="1"/>
  <c r="BA627" i="10"/>
  <c r="BW627" i="10"/>
  <c r="AG185" i="13"/>
  <c r="BA628" i="10"/>
  <c r="BW628" i="10"/>
  <c r="AG186" i="13"/>
  <c r="BA629" i="10"/>
  <c r="BW629" i="10"/>
  <c r="AG187" i="13" s="1"/>
  <c r="BA630" i="10"/>
  <c r="BW630" i="10"/>
  <c r="AG188" i="13" s="1"/>
  <c r="BA631" i="10"/>
  <c r="BW631" i="10"/>
  <c r="AG189" i="13"/>
  <c r="BW632" i="10"/>
  <c r="AG190" i="13" s="1"/>
  <c r="BW633" i="10"/>
  <c r="AG191" i="13" s="1"/>
  <c r="BW634" i="10"/>
  <c r="AG192" i="13"/>
  <c r="BW635" i="10"/>
  <c r="AG193" i="13" s="1"/>
  <c r="BW636" i="10"/>
  <c r="AG194" i="13"/>
  <c r="BW637" i="10"/>
  <c r="AG195" i="13" s="1"/>
  <c r="BW638" i="10"/>
  <c r="AG196" i="13" s="1"/>
  <c r="BW639" i="10"/>
  <c r="AG197" i="13" s="1"/>
  <c r="BW640" i="10"/>
  <c r="AG198" i="13" s="1"/>
  <c r="BW641" i="10"/>
  <c r="AG199" i="13" s="1"/>
  <c r="BW642" i="10"/>
  <c r="AG200" i="13"/>
  <c r="BW643" i="10"/>
  <c r="AG201" i="13"/>
  <c r="BW644" i="10"/>
  <c r="AG202" i="13" s="1"/>
  <c r="BW645" i="10"/>
  <c r="AG203" i="13"/>
  <c r="BW646" i="10"/>
  <c r="AG204" i="13" s="1"/>
  <c r="BW647" i="10"/>
  <c r="AG205" i="13" s="1"/>
  <c r="BW648" i="10"/>
  <c r="AG206" i="13" s="1"/>
  <c r="BW649" i="10"/>
  <c r="AG207" i="13"/>
  <c r="BW650" i="10"/>
  <c r="AG208" i="13" s="1"/>
  <c r="BW651" i="10"/>
  <c r="AG209" i="13" s="1"/>
  <c r="BW652" i="10"/>
  <c r="AG210" i="13"/>
  <c r="BA655" i="10"/>
  <c r="BW655" i="10"/>
  <c r="AG213" i="13" s="1"/>
  <c r="BA656" i="10"/>
  <c r="BW656" i="10"/>
  <c r="AG214" i="13" s="1"/>
  <c r="BA657" i="10"/>
  <c r="BW657" i="10"/>
  <c r="AG215" i="13"/>
  <c r="BA658" i="10"/>
  <c r="BW658" i="10"/>
  <c r="AG216" i="13" s="1"/>
  <c r="BA659" i="10"/>
  <c r="BW659" i="10"/>
  <c r="AG217" i="13"/>
  <c r="BA660" i="10"/>
  <c r="BW660" i="10"/>
  <c r="AG218" i="13" s="1"/>
  <c r="BA661" i="10"/>
  <c r="BW661" i="10"/>
  <c r="AG219" i="13" s="1"/>
  <c r="BA662" i="10"/>
  <c r="D220" i="13" s="1"/>
  <c r="BW662" i="10"/>
  <c r="AG220" i="13" s="1"/>
  <c r="BA664" i="10"/>
  <c r="D222" i="13" s="1"/>
  <c r="BW664" i="10"/>
  <c r="AG222" i="13" s="1"/>
  <c r="BA665" i="10"/>
  <c r="BW665" i="10"/>
  <c r="AG223" i="13"/>
  <c r="BA666" i="10"/>
  <c r="D224" i="13" s="1"/>
  <c r="BW666" i="10"/>
  <c r="AG224" i="13" s="1"/>
  <c r="BW667" i="10"/>
  <c r="AG225" i="13" s="1"/>
  <c r="BW668" i="10"/>
  <c r="AG226" i="13"/>
  <c r="BW669" i="10"/>
  <c r="AG227" i="13" s="1"/>
  <c r="BW670" i="10"/>
  <c r="AG228" i="13"/>
  <c r="BW671" i="10"/>
  <c r="AG229" i="13" s="1"/>
  <c r="BW672" i="10"/>
  <c r="AG230" i="13" s="1"/>
  <c r="BW673" i="10"/>
  <c r="AG231" i="13" s="1"/>
  <c r="BW674" i="10"/>
  <c r="AG232" i="13" s="1"/>
  <c r="BW675" i="10"/>
  <c r="AG233" i="13" s="1"/>
  <c r="BW676" i="10"/>
  <c r="AG234" i="13"/>
  <c r="BW677" i="10"/>
  <c r="AG235" i="13"/>
  <c r="BW678" i="10"/>
  <c r="AG236" i="13" s="1"/>
  <c r="BW679" i="10"/>
  <c r="AG237" i="13"/>
  <c r="BA680" i="10"/>
  <c r="BW680" i="10" s="1"/>
  <c r="AG238" i="13" s="1"/>
  <c r="BA681" i="10"/>
  <c r="BW681" i="10" s="1"/>
  <c r="AG239" i="13" s="1"/>
  <c r="BA682" i="10"/>
  <c r="BW682" i="10" s="1"/>
  <c r="AG240" i="13" s="1"/>
  <c r="BA683" i="10"/>
  <c r="BW683" i="10" s="1"/>
  <c r="AG241" i="13" s="1"/>
  <c r="BA684" i="10"/>
  <c r="BW684" i="10" s="1"/>
  <c r="AG242" i="13" s="1"/>
  <c r="BA685" i="10"/>
  <c r="BW685" i="10" s="1"/>
  <c r="AG243" i="13" s="1"/>
  <c r="BA686" i="10"/>
  <c r="BW686" i="10" s="1"/>
  <c r="AG244" i="13" s="1"/>
  <c r="BW690" i="10"/>
  <c r="AG248" i="13"/>
  <c r="BW691" i="10"/>
  <c r="AG249" i="13" s="1"/>
  <c r="BW692" i="10"/>
  <c r="AG250" i="13" s="1"/>
  <c r="BW693" i="10"/>
  <c r="AG251" i="13"/>
  <c r="BW694" i="10"/>
  <c r="AG252" i="13" s="1"/>
  <c r="BW695" i="10"/>
  <c r="AG253" i="13" s="1"/>
  <c r="BW696" i="10"/>
  <c r="AG254" i="13" s="1"/>
  <c r="BW697" i="10"/>
  <c r="AG255" i="13" s="1"/>
  <c r="BW698" i="10"/>
  <c r="AG256" i="13" s="1"/>
  <c r="BW699" i="10"/>
  <c r="AG257" i="13"/>
  <c r="BW700" i="10"/>
  <c r="AG258" i="13" s="1"/>
  <c r="BW701" i="10"/>
  <c r="AG259" i="13" s="1"/>
  <c r="BW702" i="10"/>
  <c r="AG260" i="13"/>
  <c r="BW703" i="10"/>
  <c r="AG261" i="13" s="1"/>
  <c r="BW704" i="10"/>
  <c r="AG262" i="13" s="1"/>
  <c r="BW705" i="10"/>
  <c r="AG263" i="13" s="1"/>
  <c r="BW706" i="10"/>
  <c r="AG264" i="13" s="1"/>
  <c r="BW707" i="10"/>
  <c r="AG265" i="13" s="1"/>
  <c r="BW708" i="10"/>
  <c r="AG266" i="13"/>
  <c r="BW709" i="10"/>
  <c r="AG267" i="13" s="1"/>
  <c r="BA710" i="10"/>
  <c r="BW710" i="10"/>
  <c r="AG268" i="13"/>
  <c r="BW711" i="10"/>
  <c r="AG269" i="13" s="1"/>
  <c r="BW712" i="10"/>
  <c r="AG270" i="13" s="1"/>
  <c r="BW714" i="10"/>
  <c r="AG272" i="13"/>
  <c r="BA715" i="10"/>
  <c r="BW715" i="10" s="1"/>
  <c r="AG273" i="13" s="1"/>
  <c r="BA716" i="10"/>
  <c r="BW716" i="10"/>
  <c r="AG274" i="13" s="1"/>
  <c r="BW717" i="10"/>
  <c r="AG275" i="13"/>
  <c r="BW719" i="10"/>
  <c r="AG277" i="13" s="1"/>
  <c r="BA721" i="10"/>
  <c r="D279" i="13" s="1"/>
  <c r="BA722" i="10"/>
  <c r="BW722" i="10"/>
  <c r="AG280" i="13" s="1"/>
  <c r="BW724" i="10"/>
  <c r="AG282" i="13"/>
  <c r="BA726" i="10"/>
  <c r="BW726" i="10" s="1"/>
  <c r="AG284" i="13" s="1"/>
  <c r="BA727" i="10"/>
  <c r="BW727" i="10"/>
  <c r="AG285" i="13" s="1"/>
  <c r="BW729" i="10"/>
  <c r="AG287" i="13" s="1"/>
  <c r="BA730" i="10"/>
  <c r="D288" i="13" s="1"/>
  <c r="BA731" i="10"/>
  <c r="BA732" i="10"/>
  <c r="BW732" i="10"/>
  <c r="AG290" i="13" s="1"/>
  <c r="BW734" i="10"/>
  <c r="AG292" i="13" s="1"/>
  <c r="BA736" i="10"/>
  <c r="BW736" i="10"/>
  <c r="AG294" i="13" s="1"/>
  <c r="BA737" i="10"/>
  <c r="BW737" i="10"/>
  <c r="AG295" i="13" s="1"/>
  <c r="BW739" i="10"/>
  <c r="AG297" i="13" s="1"/>
  <c r="BW741" i="10"/>
  <c r="AG299" i="13"/>
  <c r="BW742" i="10"/>
  <c r="AG300" i="13"/>
  <c r="BW744" i="10"/>
  <c r="AG302" i="13" s="1"/>
  <c r="BW746" i="10"/>
  <c r="AG304" i="13"/>
  <c r="BW747" i="10"/>
  <c r="AG305" i="13" s="1"/>
  <c r="BW749" i="10"/>
  <c r="AG307" i="13" s="1"/>
  <c r="BW750" i="10"/>
  <c r="AG308" i="13" s="1"/>
  <c r="BW751" i="10"/>
  <c r="AG309" i="13"/>
  <c r="BW752" i="10"/>
  <c r="AG310" i="13" s="1"/>
  <c r="BW753" i="10"/>
  <c r="AG311" i="13" s="1"/>
  <c r="BW754" i="10"/>
  <c r="AG312" i="13"/>
  <c r="BW755" i="10"/>
  <c r="AG313" i="13" s="1"/>
  <c r="BW756" i="10"/>
  <c r="AG314" i="13"/>
  <c r="BW757" i="10"/>
  <c r="AG315" i="13" s="1"/>
  <c r="BW758" i="10"/>
  <c r="AG316" i="13" s="1"/>
  <c r="BW759" i="10"/>
  <c r="AG317" i="13" s="1"/>
  <c r="BW760" i="10"/>
  <c r="AG318" i="13" s="1"/>
  <c r="BW761" i="10"/>
  <c r="AG319" i="13" s="1"/>
  <c r="BW763" i="10"/>
  <c r="AG321" i="13" s="1"/>
  <c r="BW764" i="10"/>
  <c r="AG322" i="13"/>
  <c r="BW765" i="10"/>
  <c r="AG323" i="13"/>
  <c r="BW766" i="10"/>
  <c r="AG324" i="13" s="1"/>
  <c r="BW767" i="10"/>
  <c r="AG325" i="13" s="1"/>
  <c r="BW768" i="10"/>
  <c r="AG326" i="13" s="1"/>
  <c r="BW770" i="10"/>
  <c r="AG328" i="13" s="1"/>
  <c r="BW771" i="10"/>
  <c r="AG329" i="13" s="1"/>
  <c r="BW772" i="10"/>
  <c r="AG330" i="13" s="1"/>
  <c r="BW773" i="10"/>
  <c r="AG331" i="13"/>
  <c r="BW774" i="10"/>
  <c r="AG332" i="13"/>
  <c r="BW775" i="10"/>
  <c r="AG333" i="13" s="1"/>
  <c r="BW776" i="10"/>
  <c r="AG334" i="13"/>
  <c r="BW777" i="10"/>
  <c r="AG335" i="13" s="1"/>
  <c r="BW782" i="10"/>
  <c r="AG340" i="13" s="1"/>
  <c r="BW783" i="10"/>
  <c r="AG341" i="13" s="1"/>
  <c r="BW785" i="10"/>
  <c r="AG343" i="13"/>
  <c r="BW786" i="10"/>
  <c r="AG344" i="13" s="1"/>
  <c r="BW787" i="10"/>
  <c r="AG345" i="13" s="1"/>
  <c r="BW788" i="10"/>
  <c r="AG346" i="13"/>
  <c r="BW789" i="10"/>
  <c r="AG347" i="13" s="1"/>
  <c r="BW790" i="10"/>
  <c r="AG348" i="13"/>
  <c r="BW792" i="10"/>
  <c r="AG350" i="13" s="1"/>
  <c r="BW793" i="10"/>
  <c r="AG351" i="13" s="1"/>
  <c r="BW795" i="10"/>
  <c r="AG353" i="13" s="1"/>
  <c r="BW796" i="10"/>
  <c r="AG354" i="13" s="1"/>
  <c r="BW797" i="10"/>
  <c r="AG355" i="13" s="1"/>
  <c r="BA798" i="10"/>
  <c r="BW798" i="10"/>
  <c r="AG356" i="13" s="1"/>
  <c r="BW799" i="10"/>
  <c r="AG357" i="13" s="1"/>
  <c r="BW800" i="10"/>
  <c r="AG358" i="13" s="1"/>
  <c r="BW801" i="10"/>
  <c r="AG359" i="13"/>
  <c r="BW802" i="10"/>
  <c r="AG360" i="13" s="1"/>
  <c r="BW803" i="10"/>
  <c r="AG361" i="13" s="1"/>
  <c r="BW804" i="10"/>
  <c r="AG362" i="13" s="1"/>
  <c r="BW805" i="10"/>
  <c r="AG363" i="13" s="1"/>
  <c r="BW806" i="10"/>
  <c r="AG364" i="13" s="1"/>
  <c r="BW807" i="10"/>
  <c r="AG365" i="13" s="1"/>
  <c r="BW808" i="10"/>
  <c r="AG366" i="13" s="1"/>
  <c r="BA809" i="10"/>
  <c r="BW809" i="10"/>
  <c r="AG367" i="13" s="1"/>
  <c r="BW811" i="10"/>
  <c r="AG369" i="13"/>
  <c r="BW812" i="10"/>
  <c r="AG370" i="13"/>
  <c r="BW813" i="10"/>
  <c r="AG371" i="13" s="1"/>
  <c r="BW814" i="10"/>
  <c r="AG372" i="13"/>
  <c r="BW815" i="10"/>
  <c r="AG373" i="13" s="1"/>
  <c r="BW816" i="10"/>
  <c r="AG374" i="13" s="1"/>
  <c r="BW817" i="10"/>
  <c r="AG375" i="13" s="1"/>
  <c r="BW818" i="10"/>
  <c r="AG376" i="13"/>
  <c r="BW822" i="10"/>
  <c r="AG380" i="13" s="1"/>
  <c r="BW823" i="10"/>
  <c r="AG381" i="13"/>
  <c r="BW825" i="10"/>
  <c r="AG383" i="13" s="1"/>
  <c r="BW826" i="10"/>
  <c r="AG384" i="13" s="1"/>
  <c r="BW827" i="10"/>
  <c r="AG385" i="13" s="1"/>
  <c r="BW828" i="10"/>
  <c r="AG386" i="13" s="1"/>
  <c r="BW829" i="10"/>
  <c r="AG387" i="13" s="1"/>
  <c r="BW830" i="10"/>
  <c r="AG388" i="13" s="1"/>
  <c r="BW832" i="10"/>
  <c r="AG390" i="13"/>
  <c r="BW833" i="10"/>
  <c r="AG391" i="13" s="1"/>
  <c r="BW834" i="10"/>
  <c r="AG392" i="13" s="1"/>
  <c r="BW835" i="10"/>
  <c r="AG393" i="13" s="1"/>
  <c r="BW836" i="10"/>
  <c r="AG394" i="13" s="1"/>
  <c r="BW837" i="10"/>
  <c r="AG395" i="13" s="1"/>
  <c r="BW838" i="10"/>
  <c r="AG396" i="13" s="1"/>
  <c r="BA840" i="10"/>
  <c r="BW840" i="10"/>
  <c r="AG398" i="13" s="1"/>
  <c r="BW842" i="10"/>
  <c r="AG400" i="13" s="1"/>
  <c r="BW843" i="10"/>
  <c r="AG401" i="13"/>
  <c r="BW844" i="10"/>
  <c r="AG402" i="13"/>
  <c r="AZ446" i="10"/>
  <c r="Z69" i="10"/>
  <c r="Z348" i="10"/>
  <c r="B69" i="10"/>
  <c r="B348" i="10" s="1"/>
  <c r="Z17" i="10"/>
  <c r="Z140" i="10" s="1"/>
  <c r="Z325" i="10"/>
  <c r="B17" i="10"/>
  <c r="B325" i="10" s="1"/>
  <c r="Z263" i="10"/>
  <c r="Z200" i="10"/>
  <c r="B140" i="10"/>
  <c r="A16" i="10"/>
  <c r="H485" i="10"/>
  <c r="I485" i="10"/>
  <c r="L485" i="10"/>
  <c r="K485" i="10"/>
  <c r="F485" i="10"/>
  <c r="H486" i="10"/>
  <c r="I486" i="10"/>
  <c r="J486" i="10"/>
  <c r="N486" i="10" s="1"/>
  <c r="L486" i="10"/>
  <c r="K486" i="10"/>
  <c r="H487" i="10"/>
  <c r="J487" i="10" s="1"/>
  <c r="N487" i="10" s="1"/>
  <c r="I487" i="10"/>
  <c r="L487" i="10"/>
  <c r="K487" i="10"/>
  <c r="H488" i="10"/>
  <c r="J488" i="10" s="1"/>
  <c r="N488" i="10" s="1"/>
  <c r="P488" i="10" s="1"/>
  <c r="I488" i="10"/>
  <c r="L488" i="10"/>
  <c r="K488" i="10"/>
  <c r="H489" i="10"/>
  <c r="I489" i="10"/>
  <c r="J489" i="10" s="1"/>
  <c r="L489" i="10"/>
  <c r="N489" i="10" s="1"/>
  <c r="K489" i="10"/>
  <c r="H490" i="10"/>
  <c r="I490" i="10"/>
  <c r="J490" i="10"/>
  <c r="L490" i="10"/>
  <c r="N490" i="10" s="1"/>
  <c r="K490" i="10"/>
  <c r="H491" i="10"/>
  <c r="I491" i="10"/>
  <c r="J491" i="10"/>
  <c r="K491" i="10"/>
  <c r="L491" i="10"/>
  <c r="N491" i="10"/>
  <c r="F491" i="10"/>
  <c r="P491" i="10"/>
  <c r="J492" i="10"/>
  <c r="N492"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N538" i="10" s="1"/>
  <c r="H538" i="10"/>
  <c r="I538" i="10"/>
  <c r="J538" i="10"/>
  <c r="L537" i="10"/>
  <c r="K537" i="10"/>
  <c r="H537" i="10"/>
  <c r="J537" i="10" s="1"/>
  <c r="N537" i="10" s="1"/>
  <c r="I537" i="10"/>
  <c r="L536" i="10"/>
  <c r="K536" i="10"/>
  <c r="H536" i="10"/>
  <c r="J536" i="10" s="1"/>
  <c r="N536" i="10" s="1"/>
  <c r="I536" i="10"/>
  <c r="L535" i="10"/>
  <c r="K535" i="10"/>
  <c r="H535" i="10"/>
  <c r="I535" i="10"/>
  <c r="J535" i="10" s="1"/>
  <c r="L534" i="10"/>
  <c r="K534" i="10"/>
  <c r="H534" i="10"/>
  <c r="I534" i="10"/>
  <c r="J534" i="10" s="1"/>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J528" i="10" s="1"/>
  <c r="I528" i="10"/>
  <c r="L527" i="10"/>
  <c r="N527" i="10" s="1"/>
  <c r="K527" i="10"/>
  <c r="H527" i="10"/>
  <c r="J527" i="10" s="1"/>
  <c r="I527" i="10"/>
  <c r="L526" i="10"/>
  <c r="K526" i="10"/>
  <c r="H526" i="10"/>
  <c r="I526" i="10"/>
  <c r="J526" i="10" s="1"/>
  <c r="L525" i="10"/>
  <c r="K525" i="10"/>
  <c r="N525" i="10" s="1"/>
  <c r="H525" i="10"/>
  <c r="J525" i="10" s="1"/>
  <c r="I525" i="10"/>
  <c r="L524" i="10"/>
  <c r="K524" i="10"/>
  <c r="H524" i="10"/>
  <c r="J524" i="10" s="1"/>
  <c r="N524" i="10" s="1"/>
  <c r="I524" i="10"/>
  <c r="L523" i="10"/>
  <c r="K523" i="10"/>
  <c r="H523" i="10"/>
  <c r="I523" i="10"/>
  <c r="J523" i="10" s="1"/>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J516" i="10" s="1"/>
  <c r="I516" i="10"/>
  <c r="L515" i="10"/>
  <c r="K515" i="10"/>
  <c r="H515" i="10"/>
  <c r="I515" i="10"/>
  <c r="J515" i="10" s="1"/>
  <c r="L514" i="10"/>
  <c r="K514" i="10"/>
  <c r="H514" i="10"/>
  <c r="I514" i="10"/>
  <c r="J514" i="10" s="1"/>
  <c r="N514" i="10" s="1"/>
  <c r="L513" i="10"/>
  <c r="K513" i="10"/>
  <c r="H513" i="10"/>
  <c r="J513" i="10" s="1"/>
  <c r="N513" i="10" s="1"/>
  <c r="I513" i="10"/>
  <c r="L512" i="10"/>
  <c r="K512" i="10"/>
  <c r="H512" i="10"/>
  <c r="I512" i="10"/>
  <c r="J512" i="10"/>
  <c r="N512" i="10" s="1"/>
  <c r="L511" i="10"/>
  <c r="K511" i="10"/>
  <c r="H511" i="10"/>
  <c r="J511" i="10" s="1"/>
  <c r="N511" i="10" s="1"/>
  <c r="I511" i="10"/>
  <c r="L510" i="10"/>
  <c r="K510" i="10"/>
  <c r="H510" i="10"/>
  <c r="I510" i="10"/>
  <c r="J510" i="10"/>
  <c r="N510" i="10" s="1"/>
  <c r="L509" i="10"/>
  <c r="K509" i="10"/>
  <c r="H509" i="10"/>
  <c r="J509" i="10" s="1"/>
  <c r="N509" i="10" s="1"/>
  <c r="I509" i="10"/>
  <c r="L508" i="10"/>
  <c r="K508" i="10"/>
  <c r="H508" i="10"/>
  <c r="J508" i="10" s="1"/>
  <c r="N508" i="10" s="1"/>
  <c r="I508" i="10"/>
  <c r="L506" i="10"/>
  <c r="K506" i="10"/>
  <c r="H506" i="10"/>
  <c r="I506" i="10"/>
  <c r="J506" i="10"/>
  <c r="N506" i="10"/>
  <c r="L505" i="10"/>
  <c r="K505" i="10"/>
  <c r="H505" i="10"/>
  <c r="I505" i="10"/>
  <c r="J505" i="10"/>
  <c r="N505" i="10"/>
  <c r="L504" i="10"/>
  <c r="K504" i="10"/>
  <c r="H504" i="10"/>
  <c r="J504" i="10" s="1"/>
  <c r="I504" i="10"/>
  <c r="L503" i="10"/>
  <c r="K503" i="10"/>
  <c r="H503" i="10"/>
  <c r="I503" i="10"/>
  <c r="J503" i="10"/>
  <c r="N503" i="10" s="1"/>
  <c r="L502" i="10"/>
  <c r="K502" i="10"/>
  <c r="H502" i="10"/>
  <c r="J502" i="10" s="1"/>
  <c r="I502" i="10"/>
  <c r="L501" i="10"/>
  <c r="K501" i="10"/>
  <c r="H501" i="10"/>
  <c r="J501" i="10" s="1"/>
  <c r="N501" i="10" s="1"/>
  <c r="I501" i="10"/>
  <c r="L500" i="10"/>
  <c r="K500" i="10"/>
  <c r="H500" i="10"/>
  <c r="I500" i="10"/>
  <c r="J500" i="10" s="1"/>
  <c r="K499" i="10"/>
  <c r="H499" i="10"/>
  <c r="J499" i="10" s="1"/>
  <c r="I499" i="10"/>
  <c r="L498" i="10"/>
  <c r="K498" i="10"/>
  <c r="N498" i="10" s="1"/>
  <c r="H498" i="10"/>
  <c r="I498" i="10"/>
  <c r="J498" i="10" s="1"/>
  <c r="L497" i="10"/>
  <c r="K497" i="10"/>
  <c r="H497" i="10"/>
  <c r="I497" i="10"/>
  <c r="J497" i="10"/>
  <c r="N497" i="10" s="1"/>
  <c r="L496" i="10"/>
  <c r="K496" i="10"/>
  <c r="N496" i="10" s="1"/>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J477" i="10" s="1"/>
  <c r="I477" i="10"/>
  <c r="L476" i="10"/>
  <c r="K476" i="10"/>
  <c r="H476" i="10"/>
  <c r="I476" i="10"/>
  <c r="J476" i="10" s="1"/>
  <c r="L475" i="10"/>
  <c r="K475" i="10"/>
  <c r="H475" i="10"/>
  <c r="J475" i="10" s="1"/>
  <c r="I475" i="10"/>
  <c r="L474" i="10"/>
  <c r="K474" i="10"/>
  <c r="H474" i="10"/>
  <c r="J474" i="10" s="1"/>
  <c r="N474" i="10" s="1"/>
  <c r="I474" i="10"/>
  <c r="L473" i="10"/>
  <c r="K473" i="10"/>
  <c r="H473" i="10"/>
  <c r="I473" i="10"/>
  <c r="J473" i="10" s="1"/>
  <c r="N473" i="10" s="1"/>
  <c r="L472" i="10"/>
  <c r="K472" i="10"/>
  <c r="H472" i="10"/>
  <c r="I472" i="10"/>
  <c r="J472" i="10"/>
  <c r="N472" i="10" s="1"/>
  <c r="L471" i="10"/>
  <c r="N471" i="10" s="1"/>
  <c r="P471" i="10" s="1"/>
  <c r="K471" i="10"/>
  <c r="H471" i="10"/>
  <c r="J471" i="10" s="1"/>
  <c r="I471" i="10"/>
  <c r="L468" i="10"/>
  <c r="K468" i="10"/>
  <c r="H468" i="10"/>
  <c r="I468" i="10"/>
  <c r="J468" i="10"/>
  <c r="N468" i="10"/>
  <c r="L467" i="10"/>
  <c r="K467" i="10"/>
  <c r="H467" i="10"/>
  <c r="I467" i="10"/>
  <c r="J467" i="10"/>
  <c r="N467" i="10"/>
  <c r="L466" i="10"/>
  <c r="K466" i="10"/>
  <c r="H466" i="10"/>
  <c r="I466" i="10"/>
  <c r="J466" i="10"/>
  <c r="N466" i="10"/>
  <c r="L465" i="10"/>
  <c r="N465" i="10" s="1"/>
  <c r="K465" i="10"/>
  <c r="H465" i="10"/>
  <c r="I465" i="10"/>
  <c r="J465" i="10"/>
  <c r="L464" i="10"/>
  <c r="K464" i="10"/>
  <c r="H464" i="10"/>
  <c r="I464" i="10"/>
  <c r="J464" i="10"/>
  <c r="N464" i="10"/>
  <c r="L463" i="10"/>
  <c r="K463" i="10"/>
  <c r="H463" i="10"/>
  <c r="I463" i="10"/>
  <c r="J463" i="10"/>
  <c r="N463" i="10"/>
  <c r="L462" i="10"/>
  <c r="N462" i="10" s="1"/>
  <c r="K462" i="10"/>
  <c r="H462" i="10"/>
  <c r="I462" i="10"/>
  <c r="J462" i="10"/>
  <c r="L461" i="10"/>
  <c r="K461" i="10"/>
  <c r="H461" i="10"/>
  <c r="I461" i="10"/>
  <c r="J461" i="10" s="1"/>
  <c r="N461" i="10" s="1"/>
  <c r="L460" i="10"/>
  <c r="K460" i="10"/>
  <c r="H460" i="10"/>
  <c r="I460" i="10"/>
  <c r="J460" i="10"/>
  <c r="N460" i="10"/>
  <c r="L459" i="10"/>
  <c r="K459" i="10"/>
  <c r="H459" i="10"/>
  <c r="J459" i="10" s="1"/>
  <c r="I459" i="10"/>
  <c r="L458" i="10"/>
  <c r="K458" i="10"/>
  <c r="H458" i="10"/>
  <c r="I458" i="10"/>
  <c r="J458" i="10"/>
  <c r="N458" i="10"/>
  <c r="L456" i="10"/>
  <c r="K456" i="10"/>
  <c r="H456" i="10"/>
  <c r="I456" i="10"/>
  <c r="J456" i="10"/>
  <c r="N456" i="10"/>
  <c r="L455" i="10"/>
  <c r="K455" i="10"/>
  <c r="H455" i="10"/>
  <c r="I455" i="10"/>
  <c r="J455" i="10"/>
  <c r="N455" i="10"/>
  <c r="L454" i="10"/>
  <c r="K454" i="10"/>
  <c r="H454" i="10"/>
  <c r="J454" i="10" s="1"/>
  <c r="I454" i="10"/>
  <c r="L453" i="10"/>
  <c r="K453" i="10"/>
  <c r="H453" i="10"/>
  <c r="I453" i="10"/>
  <c r="J453" i="10"/>
  <c r="N453" i="10"/>
  <c r="D453" i="10" s="1"/>
  <c r="O453" i="10" s="1"/>
  <c r="L452" i="10"/>
  <c r="K452" i="10"/>
  <c r="H452" i="10"/>
  <c r="I452" i="10"/>
  <c r="J452" i="10"/>
  <c r="N452" i="10"/>
  <c r="L451" i="10"/>
  <c r="K451" i="10"/>
  <c r="H451" i="10"/>
  <c r="I451" i="10"/>
  <c r="J451" i="10"/>
  <c r="N451" i="10"/>
  <c r="L450" i="10"/>
  <c r="K450" i="10"/>
  <c r="H450" i="10"/>
  <c r="I450" i="10"/>
  <c r="J450" i="10"/>
  <c r="N450" i="10" s="1"/>
  <c r="L449" i="10"/>
  <c r="K449" i="10"/>
  <c r="H449" i="10"/>
  <c r="J449" i="10" s="1"/>
  <c r="N449" i="10" s="1"/>
  <c r="P449" i="10" s="1"/>
  <c r="I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W762" i="10" s="1"/>
  <c r="AG320" i="13" s="1"/>
  <c r="BN762" i="10"/>
  <c r="Q320" i="13" s="1"/>
  <c r="AZ763" i="10"/>
  <c r="BN763" i="10"/>
  <c r="AZ774" i="10"/>
  <c r="BN774" i="10"/>
  <c r="AZ775" i="10"/>
  <c r="BN775" i="10"/>
  <c r="AZ786" i="10"/>
  <c r="BN786" i="10"/>
  <c r="AZ787" i="10"/>
  <c r="BN787" i="10"/>
  <c r="AZ799" i="10"/>
  <c r="BN799" i="10"/>
  <c r="AZ810" i="10"/>
  <c r="BW810" i="10" s="1"/>
  <c r="AG368" i="13" s="1"/>
  <c r="BN810" i="10"/>
  <c r="Q368" i="13" s="1"/>
  <c r="AZ811" i="10"/>
  <c r="BN811" i="10"/>
  <c r="AZ821" i="10"/>
  <c r="BN821" i="10"/>
  <c r="Q379" i="13" s="1"/>
  <c r="AZ822" i="10"/>
  <c r="BN822" i="10"/>
  <c r="AZ831" i="10"/>
  <c r="BW831" i="10" s="1"/>
  <c r="AG389" i="13" s="1"/>
  <c r="BN831" i="10"/>
  <c r="Q389" i="13" s="1"/>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F484" i="10"/>
  <c r="F483" i="10"/>
  <c r="F479" i="10"/>
  <c r="F475" i="10"/>
  <c r="F481" i="10"/>
  <c r="F480" i="10"/>
  <c r="F478" i="10"/>
  <c r="F477" i="10"/>
  <c r="F476" i="10"/>
  <c r="F474" i="10"/>
  <c r="F473" i="10"/>
  <c r="F472" i="10"/>
  <c r="F471" i="10"/>
  <c r="D471" i="10" s="1"/>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D491" i="10"/>
  <c r="O491" i="10"/>
  <c r="D493" i="10"/>
  <c r="O493" i="10"/>
  <c r="P493" i="10"/>
  <c r="BT540" i="10"/>
  <c r="BR540" i="10"/>
  <c r="AZ540" i="10"/>
  <c r="BQ540" i="10"/>
  <c r="T98" i="13"/>
  <c r="BO540" i="10"/>
  <c r="R98" i="13"/>
  <c r="BL540" i="10"/>
  <c r="O98" i="13"/>
  <c r="BI540" i="10"/>
  <c r="BH540"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W73" i="13" s="1"/>
  <c r="BR515" i="10"/>
  <c r="U73" i="13" s="1"/>
  <c r="AZ515" i="10"/>
  <c r="BQ515" i="10" s="1"/>
  <c r="T73" i="13" s="1"/>
  <c r="BI515" i="10"/>
  <c r="L73" i="13" s="1"/>
  <c r="BH515" i="10"/>
  <c r="K73" i="13" s="1"/>
  <c r="BT503" i="10"/>
  <c r="W61" i="13" s="1"/>
  <c r="BR503" i="10"/>
  <c r="U61" i="13" s="1"/>
  <c r="BI503" i="10"/>
  <c r="L61" i="13" s="1"/>
  <c r="BH503" i="10"/>
  <c r="K61" i="13" s="1"/>
  <c r="BL528" i="10"/>
  <c r="O86" i="13"/>
  <c r="BS528" i="10"/>
  <c r="V86" i="13"/>
  <c r="BE540" i="10"/>
  <c r="BJ540" i="10"/>
  <c r="M98" i="13"/>
  <c r="BO515" i="10"/>
  <c r="R73" i="13" s="1"/>
  <c r="BC528" i="10"/>
  <c r="F86" i="13"/>
  <c r="BE528" i="10"/>
  <c r="BJ528" i="10"/>
  <c r="M86" i="13"/>
  <c r="BC540" i="10"/>
  <c r="F98" i="13"/>
  <c r="BS540" i="10"/>
  <c r="V98" i="13"/>
  <c r="BF528" i="10"/>
  <c r="I86" i="13"/>
  <c r="BN528" i="10"/>
  <c r="Q86" i="13"/>
  <c r="BK528" i="10"/>
  <c r="N86" i="13"/>
  <c r="BO528" i="10"/>
  <c r="R86" i="13"/>
  <c r="BF540" i="10"/>
  <c r="I98" i="13"/>
  <c r="BK540" i="10"/>
  <c r="N98"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D455" i="10"/>
  <c r="G13" i="13"/>
  <c r="BI454" i="10"/>
  <c r="BI453" i="10"/>
  <c r="L11" i="13" s="1"/>
  <c r="BI445" i="10"/>
  <c r="BH454" i="10"/>
  <c r="BH453" i="10"/>
  <c r="K11" i="13" s="1"/>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s="1"/>
  <c r="BP839" i="10"/>
  <c r="S397" i="13" s="1"/>
  <c r="BP837" i="10"/>
  <c r="S395" i="13"/>
  <c r="BP836" i="10"/>
  <c r="S394" i="13" s="1"/>
  <c r="BP835" i="10"/>
  <c r="S393" i="13" s="1"/>
  <c r="BK844" i="10"/>
  <c r="N402" i="13"/>
  <c r="BK843" i="10"/>
  <c r="N401" i="13"/>
  <c r="BK842" i="10"/>
  <c r="N400" i="13"/>
  <c r="BK841" i="10"/>
  <c r="N399" i="13"/>
  <c r="BK840" i="10"/>
  <c r="BM840" i="10" s="1"/>
  <c r="P398" i="13" s="1"/>
  <c r="BK839" i="10"/>
  <c r="BM839" i="10" s="1"/>
  <c r="P397" i="13" s="1"/>
  <c r="BK837" i="10"/>
  <c r="N395" i="13"/>
  <c r="BK836" i="10"/>
  <c r="N394" i="13" s="1"/>
  <c r="BK835" i="10"/>
  <c r="N393" i="13" s="1"/>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S833" i="10"/>
  <c r="V391" i="13"/>
  <c r="BK822" i="10"/>
  <c r="N380" i="13"/>
  <c r="BP821" i="10"/>
  <c r="S379" i="13" s="1"/>
  <c r="BK820" i="10"/>
  <c r="N378" i="13" s="1"/>
  <c r="BN819" i="10"/>
  <c r="BP819" i="10" s="1"/>
  <c r="S377" i="13" s="1"/>
  <c r="BS822" i="10"/>
  <c r="V380" i="13"/>
  <c r="BP811" i="10"/>
  <c r="S369" i="13"/>
  <c r="BP808" i="10"/>
  <c r="S366" i="13" s="1"/>
  <c r="BK818" i="10"/>
  <c r="BM818" i="10" s="1"/>
  <c r="P376" i="13" s="1"/>
  <c r="BP806" i="10"/>
  <c r="S364" i="13" s="1"/>
  <c r="BK817" i="10"/>
  <c r="BP828" i="10"/>
  <c r="S386" i="13" s="1"/>
  <c r="BP827" i="10"/>
  <c r="S385" i="13" s="1"/>
  <c r="BK815" i="10"/>
  <c r="N373" i="13" s="1"/>
  <c r="BM841" i="10"/>
  <c r="P399" i="13"/>
  <c r="BM822" i="10"/>
  <c r="P380" i="13"/>
  <c r="BV844" i="10"/>
  <c r="Y402" i="13"/>
  <c r="BM842" i="10"/>
  <c r="P400" i="13"/>
  <c r="BM832" i="10"/>
  <c r="P390" i="13"/>
  <c r="BM843" i="10"/>
  <c r="P401" i="13"/>
  <c r="BM844" i="10"/>
  <c r="P402" i="13"/>
  <c r="BC822" i="10"/>
  <c r="F380" i="13"/>
  <c r="BC833" i="10"/>
  <c r="F391" i="13"/>
  <c r="BP813" i="10"/>
  <c r="S371" i="13"/>
  <c r="BK802" i="10"/>
  <c r="N360" i="13" s="1"/>
  <c r="BP815" i="10"/>
  <c r="S373" i="13" s="1"/>
  <c r="BP824" i="10"/>
  <c r="S382" i="13" s="1"/>
  <c r="BP833" i="10"/>
  <c r="S391" i="13"/>
  <c r="BP832" i="10"/>
  <c r="S390" i="13"/>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s="1"/>
  <c r="BP820" i="10"/>
  <c r="S378" i="13" s="1"/>
  <c r="BP817" i="10"/>
  <c r="S375" i="13"/>
  <c r="BK814" i="10"/>
  <c r="N372" i="13" s="1"/>
  <c r="BD822" i="10"/>
  <c r="G380" i="13"/>
  <c r="BT822" i="10"/>
  <c r="W380" i="13"/>
  <c r="BA822" i="10"/>
  <c r="D380" i="13"/>
  <c r="BQ822" i="10"/>
  <c r="T380" i="13"/>
  <c r="BB822" i="10"/>
  <c r="E380" i="13"/>
  <c r="BR822" i="10"/>
  <c r="U380" i="13"/>
  <c r="BK811" i="10"/>
  <c r="N369" i="13"/>
  <c r="BK808" i="10"/>
  <c r="N366" i="13"/>
  <c r="BK807" i="10"/>
  <c r="N365" i="13" s="1"/>
  <c r="BK806" i="10"/>
  <c r="N364" i="13" s="1"/>
  <c r="BK810" i="10"/>
  <c r="BM810" i="10" s="1"/>
  <c r="BD811" i="10"/>
  <c r="G369" i="13"/>
  <c r="BT811" i="10"/>
  <c r="W369" i="13"/>
  <c r="BQ811" i="10"/>
  <c r="T369" i="13"/>
  <c r="BC811" i="10"/>
  <c r="F369" i="13"/>
  <c r="BS811" i="10"/>
  <c r="V369" i="13"/>
  <c r="BA811" i="10"/>
  <c r="D369" i="13"/>
  <c r="BU811" i="10"/>
  <c r="X369" i="13"/>
  <c r="BB811" i="10"/>
  <c r="E369" i="13"/>
  <c r="BR811" i="10"/>
  <c r="U369" i="13"/>
  <c r="BN791" i="10"/>
  <c r="Q349" i="13"/>
  <c r="BP792" i="10"/>
  <c r="S350" i="13" s="1"/>
  <c r="BP794" i="10"/>
  <c r="S352" i="13" s="1"/>
  <c r="BP796" i="10"/>
  <c r="S354" i="13"/>
  <c r="BP797" i="10"/>
  <c r="S355" i="13"/>
  <c r="BP798" i="10"/>
  <c r="S356" i="13"/>
  <c r="BP799" i="10"/>
  <c r="S357" i="13"/>
  <c r="BK792" i="10"/>
  <c r="N350" i="13" s="1"/>
  <c r="BK794" i="10"/>
  <c r="N352" i="13"/>
  <c r="BK795" i="10"/>
  <c r="N353" i="13" s="1"/>
  <c r="BK796" i="10"/>
  <c r="N354" i="13"/>
  <c r="BK797" i="10"/>
  <c r="N355" i="13"/>
  <c r="BK798" i="10"/>
  <c r="N356" i="13"/>
  <c r="BK799" i="10"/>
  <c r="N357" i="13"/>
  <c r="AZ791" i="10"/>
  <c r="BP786" i="10"/>
  <c r="S344" i="13"/>
  <c r="BP787" i="10"/>
  <c r="S345" i="13"/>
  <c r="BP775" i="10"/>
  <c r="S333" i="13"/>
  <c r="BP774" i="10"/>
  <c r="S332" i="13"/>
  <c r="BP763" i="10"/>
  <c r="S321" i="13"/>
  <c r="BK762" i="10"/>
  <c r="N320" i="13" s="1"/>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L381" i="10" s="1"/>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BF426" i="10" s="1"/>
  <c r="BM426" i="10" s="1"/>
  <c r="AZ426" i="10"/>
  <c r="BA406" i="10"/>
  <c r="BF406" i="10" s="1"/>
  <c r="BM406" i="10" s="1"/>
  <c r="BP761" i="10"/>
  <c r="S319" i="13"/>
  <c r="BP773" i="10"/>
  <c r="S331" i="13"/>
  <c r="BK785" i="10"/>
  <c r="N343" i="13"/>
  <c r="BP760" i="10"/>
  <c r="S318" i="13"/>
  <c r="BP772" i="10"/>
  <c r="S330" i="13"/>
  <c r="BP759" i="10"/>
  <c r="S317" i="13"/>
  <c r="BP771" i="10"/>
  <c r="S329" i="13"/>
  <c r="BP783" i="10"/>
  <c r="S341" i="13" s="1"/>
  <c r="BP770" i="10"/>
  <c r="S328" i="13"/>
  <c r="BK782" i="10"/>
  <c r="BK769" i="10"/>
  <c r="N327" i="13" s="1"/>
  <c r="BP781" i="10"/>
  <c r="S339" i="13" s="1"/>
  <c r="BP756" i="10"/>
  <c r="S314" i="13"/>
  <c r="BP768" i="10"/>
  <c r="S326" i="13"/>
  <c r="BP780" i="10"/>
  <c r="S338" i="13" s="1"/>
  <c r="BP755" i="10"/>
  <c r="S313" i="13"/>
  <c r="BP767" i="10"/>
  <c r="S325" i="13" s="1"/>
  <c r="BP791" i="10"/>
  <c r="S349" i="13"/>
  <c r="BK778" i="10"/>
  <c r="N336" i="13" s="1"/>
  <c r="BP790" i="10"/>
  <c r="S348" i="13" s="1"/>
  <c r="BK766" i="10"/>
  <c r="N324" i="13"/>
  <c r="BM785" i="10"/>
  <c r="P343" i="13"/>
  <c r="BV822" i="10"/>
  <c r="Y380" i="13"/>
  <c r="BU833" i="10"/>
  <c r="X391" i="13"/>
  <c r="BM754" i="10"/>
  <c r="P312" i="13"/>
  <c r="BM796" i="10"/>
  <c r="P354" i="13"/>
  <c r="BM792" i="10"/>
  <c r="P350" i="13"/>
  <c r="BM808" i="10"/>
  <c r="P366" i="13" s="1"/>
  <c r="BM799" i="10"/>
  <c r="P357" i="13"/>
  <c r="BU822" i="10"/>
  <c r="X380" i="13"/>
  <c r="BV833" i="10"/>
  <c r="Y391" i="13"/>
  <c r="BM798" i="10"/>
  <c r="P356" i="13"/>
  <c r="BM794" i="10"/>
  <c r="P352" i="13"/>
  <c r="BV811" i="10"/>
  <c r="Y369" i="13"/>
  <c r="BM811" i="10"/>
  <c r="P369" i="13"/>
  <c r="BM828" i="10"/>
  <c r="P386" i="13" s="1"/>
  <c r="BK773" i="10"/>
  <c r="N331" i="13"/>
  <c r="BK772" i="10"/>
  <c r="N330" i="13"/>
  <c r="BK770" i="10"/>
  <c r="N328" i="13"/>
  <c r="BP766" i="10"/>
  <c r="S324" i="13"/>
  <c r="BK768" i="10"/>
  <c r="N326" i="13"/>
  <c r="BK767" i="10"/>
  <c r="N325" i="13" s="1"/>
  <c r="BK791" i="10"/>
  <c r="N349" i="13" s="1"/>
  <c r="BK779" i="10"/>
  <c r="BM779" i="10" s="1"/>
  <c r="P337" i="13" s="1"/>
  <c r="BP754" i="10"/>
  <c r="S312" i="13"/>
  <c r="BK771" i="10"/>
  <c r="N329" i="13"/>
  <c r="BK783" i="10"/>
  <c r="BM783" i="10" s="1"/>
  <c r="P341" i="13" s="1"/>
  <c r="BP782" i="10"/>
  <c r="S340" i="13" s="1"/>
  <c r="BK781" i="10"/>
  <c r="N339" i="13" s="1"/>
  <c r="BK780" i="10"/>
  <c r="BM780" i="10" s="1"/>
  <c r="P338" i="13" s="1"/>
  <c r="BK790" i="10"/>
  <c r="N348" i="13" s="1"/>
  <c r="BP778" i="10"/>
  <c r="S336" i="13" s="1"/>
  <c r="BK787" i="10"/>
  <c r="N345" i="13"/>
  <c r="BK786" i="10"/>
  <c r="N344" i="13"/>
  <c r="BP785" i="10"/>
  <c r="S343" i="13"/>
  <c r="BK784" i="10"/>
  <c r="N342" i="13" s="1"/>
  <c r="BK775" i="10"/>
  <c r="N333" i="13"/>
  <c r="BK774" i="10"/>
  <c r="N332" i="13"/>
  <c r="BK763" i="10"/>
  <c r="N321" i="13"/>
  <c r="BP762" i="10"/>
  <c r="S320" i="13" s="1"/>
  <c r="BK761" i="10"/>
  <c r="N319" i="13"/>
  <c r="BK760" i="10"/>
  <c r="N318" i="13"/>
  <c r="BK759" i="10"/>
  <c r="N317" i="13"/>
  <c r="BK756" i="10"/>
  <c r="N314" i="13"/>
  <c r="BK755" i="10"/>
  <c r="N313" i="13"/>
  <c r="A347" i="10"/>
  <c r="BM760" i="10"/>
  <c r="P318" i="13"/>
  <c r="BM786" i="10"/>
  <c r="P344" i="13"/>
  <c r="BM772" i="10"/>
  <c r="P330" i="13"/>
  <c r="BM775" i="10"/>
  <c r="P333" i="13"/>
  <c r="BM759" i="10"/>
  <c r="P317" i="13"/>
  <c r="BM763" i="10"/>
  <c r="P321" i="13"/>
  <c r="BM756" i="10"/>
  <c r="P314" i="13"/>
  <c r="BM790" i="10"/>
  <c r="P348" i="13" s="1"/>
  <c r="BM770" i="10"/>
  <c r="P328" i="13"/>
  <c r="A262" i="10"/>
  <c r="A199" i="10"/>
  <c r="A68" i="10"/>
  <c r="A324" i="10"/>
  <c r="A139" i="10"/>
  <c r="AZ503" i="10"/>
  <c r="BO503" i="10" s="1"/>
  <c r="R61" i="13" s="1"/>
  <c r="BC387" i="10"/>
  <c r="BB387" i="10"/>
  <c r="BD387" i="10" s="1"/>
  <c r="AU105" i="10" s="1"/>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W104" i="10"/>
  <c r="Q105" i="10"/>
  <c r="Q104" i="10"/>
  <c r="BV385" i="10" s="1"/>
  <c r="C67" i="12" s="1"/>
  <c r="J107" i="10"/>
  <c r="I107" i="10"/>
  <c r="H107" i="10"/>
  <c r="G107" i="10"/>
  <c r="E104" i="10"/>
  <c r="BV384" i="10" s="1"/>
  <c r="B67" i="12" s="1"/>
  <c r="E105" i="10"/>
  <c r="BL503" i="10"/>
  <c r="O61" i="13"/>
  <c r="BE503" i="10"/>
  <c r="H61" i="13"/>
  <c r="BP503" i="10"/>
  <c r="S61" i="13" s="1"/>
  <c r="BG503" i="10"/>
  <c r="J61" i="13"/>
  <c r="BV503" i="10"/>
  <c r="Y61" i="13"/>
  <c r="BU503" i="10"/>
  <c r="X61" i="13" s="1"/>
  <c r="BB383" i="10"/>
  <c r="BA383" i="10"/>
  <c r="AO363" i="10"/>
  <c r="AC363" i="10"/>
  <c r="Q363" i="10"/>
  <c r="E363" i="10"/>
  <c r="AU362" i="10"/>
  <c r="AI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s="1"/>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B400" i="10" s="1"/>
  <c r="BA399" i="10"/>
  <c r="BB398" i="10"/>
  <c r="BA398" i="10"/>
  <c r="BD398" i="10" s="1"/>
  <c r="AI363" i="10" s="1"/>
  <c r="BB397" i="10"/>
  <c r="BA397" i="10"/>
  <c r="BD397" i="10" s="1"/>
  <c r="W363" i="10" s="1"/>
  <c r="BA396" i="10"/>
  <c r="BB395" i="10"/>
  <c r="BA395" i="10"/>
  <c r="BB394" i="10"/>
  <c r="BA394" i="10"/>
  <c r="BD394" i="10" s="1"/>
  <c r="AI340" i="10" s="1"/>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s="1"/>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s="1"/>
  <c r="BV670" i="10"/>
  <c r="Y228" i="13"/>
  <c r="BA677" i="10"/>
  <c r="D235" i="13"/>
  <c r="BC666" i="10"/>
  <c r="F224" i="13" s="1"/>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s="1"/>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s="1"/>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W247" i="13" s="1"/>
  <c r="BT688" i="10"/>
  <c r="W246" i="13" s="1"/>
  <c r="BR691" i="10"/>
  <c r="BQ691" i="10"/>
  <c r="BR690" i="10"/>
  <c r="BQ690" i="10"/>
  <c r="BR689" i="10"/>
  <c r="U247" i="13" s="1"/>
  <c r="BQ689" i="10"/>
  <c r="T247" i="13" s="1"/>
  <c r="BR688" i="10"/>
  <c r="U246" i="13" s="1"/>
  <c r="BQ688" i="10"/>
  <c r="T246" i="13" s="1"/>
  <c r="BJ691" i="10"/>
  <c r="BJ690" i="10"/>
  <c r="BJ689" i="10"/>
  <c r="M247" i="13" s="1"/>
  <c r="BJ688" i="10"/>
  <c r="M246" i="13" s="1"/>
  <c r="BG691" i="10"/>
  <c r="BG690" i="10"/>
  <c r="BG689" i="10"/>
  <c r="J247" i="13" s="1"/>
  <c r="BG688" i="10"/>
  <c r="J246" i="13" s="1"/>
  <c r="BI691" i="10"/>
  <c r="BI690" i="10"/>
  <c r="BI689" i="10"/>
  <c r="L247" i="13" s="1"/>
  <c r="BI688" i="10"/>
  <c r="L246" i="13" s="1"/>
  <c r="BF691" i="10"/>
  <c r="BF690" i="10"/>
  <c r="BF689" i="10"/>
  <c r="I247" i="13" s="1"/>
  <c r="BF688" i="10"/>
  <c r="I246" i="13" s="1"/>
  <c r="BH691" i="10"/>
  <c r="BH690" i="10"/>
  <c r="BH689" i="10"/>
  <c r="K247" i="13" s="1"/>
  <c r="BH688" i="10"/>
  <c r="K246" i="13" s="1"/>
  <c r="BE691" i="10"/>
  <c r="BE690" i="10"/>
  <c r="BE689" i="10"/>
  <c r="H247" i="13" s="1"/>
  <c r="BE688" i="10"/>
  <c r="BE686" i="10"/>
  <c r="BE684" i="10"/>
  <c r="BE682" i="10"/>
  <c r="BE680" i="10"/>
  <c r="AZ691" i="10"/>
  <c r="AZ690" i="10"/>
  <c r="AZ689" i="10"/>
  <c r="C247" i="13" s="1"/>
  <c r="AZ688" i="10"/>
  <c r="C246" i="13" s="1"/>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D189" i="13"/>
  <c r="BB657" i="10"/>
  <c r="E215" i="13" s="1"/>
  <c r="BC682" i="10"/>
  <c r="F240" i="13" s="1"/>
  <c r="BC690" i="10"/>
  <c r="F248" i="13"/>
  <c r="BS588" i="10"/>
  <c r="V146" i="13"/>
  <c r="BS589" i="10"/>
  <c r="V147" i="13"/>
  <c r="BS593" i="10"/>
  <c r="V151" i="13"/>
  <c r="BS597" i="10"/>
  <c r="V155" i="13"/>
  <c r="BS602" i="10"/>
  <c r="V160" i="13" s="1"/>
  <c r="BU606" i="10"/>
  <c r="X164" i="13"/>
  <c r="BS610" i="10"/>
  <c r="V168" i="13"/>
  <c r="BB629" i="10"/>
  <c r="E187" i="13" s="1"/>
  <c r="BB633" i="10"/>
  <c r="E191" i="13"/>
  <c r="BB637" i="10"/>
  <c r="E195" i="13"/>
  <c r="BB655" i="10"/>
  <c r="E213" i="13" s="1"/>
  <c r="BB659" i="10"/>
  <c r="E217" i="13" s="1"/>
  <c r="BB663" i="10"/>
  <c r="E221" i="13" s="1"/>
  <c r="BB680" i="10"/>
  <c r="E238" i="13" s="1"/>
  <c r="BB684" i="10"/>
  <c r="E242" i="13" s="1"/>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c r="BS634" i="10"/>
  <c r="V192" i="13"/>
  <c r="BB656" i="10"/>
  <c r="E214" i="13" s="1"/>
  <c r="BB660" i="10"/>
  <c r="E218" i="13" s="1"/>
  <c r="BB664" i="10"/>
  <c r="E222" i="13"/>
  <c r="BC689" i="10"/>
  <c r="F247" i="13" s="1"/>
  <c r="BA635" i="10"/>
  <c r="D193" i="13"/>
  <c r="BB661" i="10"/>
  <c r="E219" i="13" s="1"/>
  <c r="BB686" i="10"/>
  <c r="E244" i="13" s="1"/>
  <c r="BS592" i="10"/>
  <c r="V150" i="13"/>
  <c r="BS596" i="10"/>
  <c r="V154" i="13"/>
  <c r="D159" i="13"/>
  <c r="BA605" i="10"/>
  <c r="D163" i="13"/>
  <c r="BA609" i="10"/>
  <c r="D167" i="13"/>
  <c r="D186" i="13"/>
  <c r="BA632" i="10"/>
  <c r="D190" i="13"/>
  <c r="BA636" i="10"/>
  <c r="D194" i="13"/>
  <c r="BB658" i="10"/>
  <c r="E216" i="13" s="1"/>
  <c r="BB662" i="10"/>
  <c r="E220" i="13" s="1"/>
  <c r="BS683" i="10"/>
  <c r="V241" i="13" s="1"/>
  <c r="BS691" i="10"/>
  <c r="V249" i="13"/>
  <c r="BV691" i="10"/>
  <c r="Y249" i="13"/>
  <c r="BB634" i="10"/>
  <c r="E192" i="13"/>
  <c r="BC628" i="10"/>
  <c r="F186" i="13" s="1"/>
  <c r="BV690" i="10"/>
  <c r="Y248" i="13"/>
  <c r="BU635" i="10"/>
  <c r="X193" i="13"/>
  <c r="BA690" i="10"/>
  <c r="D248" i="13"/>
  <c r="D240" i="13"/>
  <c r="BU631" i="10"/>
  <c r="X189" i="13"/>
  <c r="D244" i="13"/>
  <c r="BC634" i="10"/>
  <c r="F192" i="13"/>
  <c r="BB682" i="10"/>
  <c r="E240" i="13" s="1"/>
  <c r="BB690" i="10"/>
  <c r="E248" i="13"/>
  <c r="BU681" i="10"/>
  <c r="X239" i="13" s="1"/>
  <c r="BB631" i="10"/>
  <c r="E189" i="13"/>
  <c r="BA634" i="10"/>
  <c r="D192" i="13"/>
  <c r="BC683" i="10"/>
  <c r="F241" i="13" s="1"/>
  <c r="BB683" i="10"/>
  <c r="E241" i="13" s="1"/>
  <c r="BB691" i="10"/>
  <c r="E249" i="13"/>
  <c r="BB627" i="10"/>
  <c r="E185" i="13" s="1"/>
  <c r="D188" i="13"/>
  <c r="BC629" i="10"/>
  <c r="F187" i="13" s="1"/>
  <c r="BV681" i="10"/>
  <c r="Y239" i="13" s="1"/>
  <c r="BC633" i="10"/>
  <c r="F191" i="13"/>
  <c r="D239" i="13"/>
  <c r="D243" i="13"/>
  <c r="BC691" i="10"/>
  <c r="F249" i="13"/>
  <c r="BC632" i="10"/>
  <c r="F190" i="13"/>
  <c r="BC636" i="10"/>
  <c r="F194" i="13"/>
  <c r="BS628" i="10"/>
  <c r="V186" i="13" s="1"/>
  <c r="BS632" i="10"/>
  <c r="V190" i="13"/>
  <c r="BS636" i="10"/>
  <c r="V194" i="13"/>
  <c r="BC658" i="10"/>
  <c r="F216" i="13" s="1"/>
  <c r="BC662" i="10"/>
  <c r="F220" i="13"/>
  <c r="BS658" i="10"/>
  <c r="V216" i="13" s="1"/>
  <c r="BS662" i="10"/>
  <c r="V220" i="13"/>
  <c r="BS680" i="10"/>
  <c r="V238" i="13" s="1"/>
  <c r="BS684" i="10"/>
  <c r="V242" i="13" s="1"/>
  <c r="BC637" i="10"/>
  <c r="F195" i="13"/>
  <c r="BS629" i="10"/>
  <c r="V187" i="13" s="1"/>
  <c r="BS633" i="10"/>
  <c r="V191" i="13"/>
  <c r="BS637" i="10"/>
  <c r="V195" i="13"/>
  <c r="BC655" i="10"/>
  <c r="F213" i="13" s="1"/>
  <c r="BC659" i="10"/>
  <c r="F217" i="13" s="1"/>
  <c r="BS655" i="10"/>
  <c r="V213" i="13" s="1"/>
  <c r="BS659" i="10"/>
  <c r="V217" i="13" s="1"/>
  <c r="BC680" i="10"/>
  <c r="F238" i="13" s="1"/>
  <c r="BC684" i="10"/>
  <c r="F242" i="13" s="1"/>
  <c r="BS681" i="10"/>
  <c r="V239" i="13" s="1"/>
  <c r="BS685" i="10"/>
  <c r="V243" i="13" s="1"/>
  <c r="BU627" i="10"/>
  <c r="X185" i="13" s="1"/>
  <c r="D184" i="13"/>
  <c r="BB630" i="10"/>
  <c r="E188" i="13"/>
  <c r="BC626" i="10"/>
  <c r="F184" i="13" s="1"/>
  <c r="BC630" i="10"/>
  <c r="F188" i="13"/>
  <c r="BS626" i="10"/>
  <c r="V184" i="13"/>
  <c r="BC656" i="10"/>
  <c r="F214" i="13" s="1"/>
  <c r="BC660" i="10"/>
  <c r="F218" i="13" s="1"/>
  <c r="BC664" i="10"/>
  <c r="F222" i="13" s="1"/>
  <c r="BS656" i="10"/>
  <c r="V214" i="13" s="1"/>
  <c r="BS660" i="10"/>
  <c r="V218" i="13" s="1"/>
  <c r="BS664" i="10"/>
  <c r="V222" i="13"/>
  <c r="D238" i="13"/>
  <c r="BB681" i="10"/>
  <c r="E239" i="13" s="1"/>
  <c r="BB685" i="10"/>
  <c r="E243" i="13" s="1"/>
  <c r="BC681" i="10"/>
  <c r="F239" i="13" s="1"/>
  <c r="BC685" i="10"/>
  <c r="F243" i="13" s="1"/>
  <c r="BS682" i="10"/>
  <c r="V240" i="13" s="1"/>
  <c r="BS686" i="10"/>
  <c r="V244" i="13" s="1"/>
  <c r="BS690" i="10"/>
  <c r="V248" i="13"/>
  <c r="BB635" i="10"/>
  <c r="E193" i="13"/>
  <c r="BC627" i="10"/>
  <c r="F185" i="13" s="1"/>
  <c r="BC631" i="10"/>
  <c r="F189" i="13"/>
  <c r="BC635" i="10"/>
  <c r="F193" i="13"/>
  <c r="BS627" i="10"/>
  <c r="V185" i="13" s="1"/>
  <c r="BS631" i="10"/>
  <c r="V189" i="13"/>
  <c r="BS635" i="10"/>
  <c r="V193" i="13"/>
  <c r="BC657" i="10"/>
  <c r="F215" i="13"/>
  <c r="BC661" i="10"/>
  <c r="F219" i="13" s="1"/>
  <c r="BS657" i="10"/>
  <c r="V215" i="13"/>
  <c r="BS661" i="10"/>
  <c r="V219" i="13" s="1"/>
  <c r="D241" i="13"/>
  <c r="BA691" i="10"/>
  <c r="D249" i="13"/>
  <c r="BC686" i="10"/>
  <c r="F244" i="13" s="1"/>
  <c r="BV684" i="10"/>
  <c r="Y242" i="13" s="1"/>
  <c r="BU690" i="10"/>
  <c r="X248" i="13"/>
  <c r="BD680" i="10"/>
  <c r="G238" i="13" s="1"/>
  <c r="BD682" i="10"/>
  <c r="G240" i="13"/>
  <c r="BD684" i="10"/>
  <c r="G242" i="13" s="1"/>
  <c r="BD686" i="10"/>
  <c r="G244" i="13" s="1"/>
  <c r="BD690" i="10"/>
  <c r="G248" i="13"/>
  <c r="BD681" i="10"/>
  <c r="G239" i="13" s="1"/>
  <c r="BD683" i="10"/>
  <c r="G241" i="13" s="1"/>
  <c r="BD685" i="10"/>
  <c r="G243" i="13" s="1"/>
  <c r="BD691" i="10"/>
  <c r="G249" i="13"/>
  <c r="BU658" i="10"/>
  <c r="X216" i="13" s="1"/>
  <c r="BV662" i="10"/>
  <c r="Y220" i="13" s="1"/>
  <c r="BV656" i="10"/>
  <c r="Y214" i="13" s="1"/>
  <c r="BV658" i="10"/>
  <c r="Y216" i="13"/>
  <c r="BU660" i="10"/>
  <c r="X218" i="13" s="1"/>
  <c r="D213" i="13"/>
  <c r="D214" i="13"/>
  <c r="D215" i="13"/>
  <c r="D216" i="13"/>
  <c r="D217" i="13"/>
  <c r="D218" i="13"/>
  <c r="D219" i="13"/>
  <c r="BV660" i="10"/>
  <c r="Y218" i="13" s="1"/>
  <c r="BU662" i="10"/>
  <c r="X220" i="13" s="1"/>
  <c r="BD657" i="10"/>
  <c r="G215" i="13" s="1"/>
  <c r="BV657" i="10"/>
  <c r="Y215" i="13" s="1"/>
  <c r="BV661" i="10"/>
  <c r="Y219" i="13" s="1"/>
  <c r="BU655" i="10"/>
  <c r="X213" i="13" s="1"/>
  <c r="BU657" i="10"/>
  <c r="X215" i="13"/>
  <c r="BU659" i="10"/>
  <c r="X217" i="13" s="1"/>
  <c r="BU661" i="10"/>
  <c r="X219" i="13" s="1"/>
  <c r="BD655" i="10"/>
  <c r="G213" i="13" s="1"/>
  <c r="BV655" i="10"/>
  <c r="Y213" i="13" s="1"/>
  <c r="BV659" i="10"/>
  <c r="Y217" i="13" s="1"/>
  <c r="BU656" i="10"/>
  <c r="X214" i="13" s="1"/>
  <c r="BU664" i="10"/>
  <c r="X222" i="13"/>
  <c r="BD659" i="10"/>
  <c r="G217" i="13" s="1"/>
  <c r="BD661" i="10"/>
  <c r="G219" i="13" s="1"/>
  <c r="BD656" i="10"/>
  <c r="G214" i="13"/>
  <c r="BD658" i="10"/>
  <c r="G216" i="13"/>
  <c r="BD660" i="10"/>
  <c r="G218" i="13" s="1"/>
  <c r="BD662" i="10"/>
  <c r="G220" i="13" s="1"/>
  <c r="BD664" i="10"/>
  <c r="G222" i="13"/>
  <c r="BB628" i="10"/>
  <c r="E186" i="13"/>
  <c r="BB632" i="10"/>
  <c r="E190" i="13"/>
  <c r="BB636" i="10"/>
  <c r="E194" i="13"/>
  <c r="BU629" i="10"/>
  <c r="X187" i="13" s="1"/>
  <c r="BU633" i="10"/>
  <c r="X191" i="13"/>
  <c r="BU637" i="10"/>
  <c r="X195" i="13"/>
  <c r="D187" i="13"/>
  <c r="BA633" i="10"/>
  <c r="D191" i="13"/>
  <c r="BA637" i="10"/>
  <c r="D195" i="13"/>
  <c r="BD627" i="10"/>
  <c r="G185" i="13" s="1"/>
  <c r="BV627" i="10"/>
  <c r="Y185" i="13" s="1"/>
  <c r="BD629" i="10"/>
  <c r="G187" i="13" s="1"/>
  <c r="BV629" i="10"/>
  <c r="Y187" i="13" s="1"/>
  <c r="BD631" i="10"/>
  <c r="G189" i="13"/>
  <c r="BV631" i="10"/>
  <c r="Y189" i="13"/>
  <c r="BD633" i="10"/>
  <c r="G191" i="13"/>
  <c r="BV633" i="10"/>
  <c r="Y191" i="13"/>
  <c r="BD635" i="10"/>
  <c r="G193" i="13"/>
  <c r="BV635" i="10"/>
  <c r="Y193" i="13"/>
  <c r="BD637" i="10"/>
  <c r="G195" i="13"/>
  <c r="BV637" i="10"/>
  <c r="Y195" i="13"/>
  <c r="BU626" i="10"/>
  <c r="X184" i="13" s="1"/>
  <c r="BU628" i="10"/>
  <c r="X186" i="13" s="1"/>
  <c r="BU630" i="10"/>
  <c r="X188" i="13"/>
  <c r="BU632" i="10"/>
  <c r="X190" i="13"/>
  <c r="BU634" i="10"/>
  <c r="X192" i="13"/>
  <c r="BU636" i="10"/>
  <c r="X194" i="13"/>
  <c r="BD626" i="10"/>
  <c r="G184" i="13" s="1"/>
  <c r="BV626" i="10"/>
  <c r="Y184" i="13" s="1"/>
  <c r="BD628" i="10"/>
  <c r="G186" i="13" s="1"/>
  <c r="BV628" i="10"/>
  <c r="Y186" i="13" s="1"/>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s="1"/>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V591" i="10"/>
  <c r="Y149" i="13"/>
  <c r="BB586" i="10"/>
  <c r="E144" i="13"/>
  <c r="BB594" i="10"/>
  <c r="E152" i="13"/>
  <c r="D160" i="13"/>
  <c r="BA610" i="10"/>
  <c r="D168" i="13"/>
  <c r="BA606" i="10"/>
  <c r="D164" i="13"/>
  <c r="BS604" i="10"/>
  <c r="V162" i="13"/>
  <c r="BU588" i="10"/>
  <c r="X146" i="13"/>
  <c r="BB592" i="10"/>
  <c r="E150"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4" i="10"/>
  <c r="F162" i="13"/>
  <c r="BC608" i="10"/>
  <c r="F166" i="13"/>
  <c r="BS603" i="10"/>
  <c r="V161" i="13"/>
  <c r="BS607" i="10"/>
  <c r="V165" i="13"/>
  <c r="BC587" i="10"/>
  <c r="F145" i="13"/>
  <c r="BS595" i="10"/>
  <c r="V153" i="13"/>
  <c r="BC601" i="10"/>
  <c r="F159" i="13" s="1"/>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s="1"/>
  <c r="BC606" i="10"/>
  <c r="F164" i="13"/>
  <c r="BC610" i="10"/>
  <c r="F168" i="13"/>
  <c r="BS601" i="10"/>
  <c r="V159" i="13" s="1"/>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1" i="10"/>
  <c r="X159" i="13" s="1"/>
  <c r="BV610" i="10"/>
  <c r="Y168" i="13"/>
  <c r="BV609" i="10"/>
  <c r="Y167" i="13"/>
  <c r="BU607" i="10"/>
  <c r="X165" i="13"/>
  <c r="BV606" i="10"/>
  <c r="Y164" i="13"/>
  <c r="BU605" i="10"/>
  <c r="X163" i="13"/>
  <c r="BV603" i="10"/>
  <c r="Y161" i="13"/>
  <c r="BU602" i="10"/>
  <c r="X160" i="13" s="1"/>
  <c r="BV601" i="10"/>
  <c r="Y159" i="13" s="1"/>
  <c r="BD601" i="10"/>
  <c r="G159" i="13"/>
  <c r="BD603" i="10"/>
  <c r="G161" i="13"/>
  <c r="BD605" i="10"/>
  <c r="G163" i="13"/>
  <c r="BD607" i="10"/>
  <c r="G165" i="13"/>
  <c r="BD609" i="10"/>
  <c r="G167" i="13"/>
  <c r="BU610" i="10"/>
  <c r="X16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c r="BU548" i="10"/>
  <c r="X106" i="13"/>
  <c r="BU552" i="10"/>
  <c r="X110" i="13"/>
  <c r="BU556" i="10"/>
  <c r="X114" i="13"/>
  <c r="BS561" i="10"/>
  <c r="V119" i="13"/>
  <c r="BS565" i="10"/>
  <c r="V123" i="13"/>
  <c r="BS569" i="10"/>
  <c r="V127" i="13"/>
  <c r="BD721" i="10"/>
  <c r="G279" i="13"/>
  <c r="BD726" i="10"/>
  <c r="G284" i="13" s="1"/>
  <c r="BD731" i="10"/>
  <c r="G289" i="13"/>
  <c r="BC736" i="10"/>
  <c r="F294" i="13" s="1"/>
  <c r="BV549" i="10"/>
  <c r="Y107" i="13"/>
  <c r="BV557" i="10"/>
  <c r="Y115" i="13"/>
  <c r="BS566" i="10"/>
  <c r="V124" i="13"/>
  <c r="BD722" i="10"/>
  <c r="G280" i="13" s="1"/>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30" i="10"/>
  <c r="G288" i="13" s="1"/>
  <c r="BS735" i="10"/>
  <c r="V293" i="13" s="1"/>
  <c r="BV746" i="10"/>
  <c r="Y304" i="13"/>
  <c r="BU562" i="10"/>
  <c r="X120" i="13"/>
  <c r="BU741" i="10"/>
  <c r="X299" i="13"/>
  <c r="BU561" i="10"/>
  <c r="X119" i="13"/>
  <c r="BU746" i="10"/>
  <c r="X304" i="13"/>
  <c r="BA746" i="10"/>
  <c r="D304" i="13"/>
  <c r="BU560" i="10"/>
  <c r="X118" i="13"/>
  <c r="D294" i="13"/>
  <c r="BU563" i="10"/>
  <c r="X121" i="13"/>
  <c r="BC737" i="10"/>
  <c r="F295" i="13"/>
  <c r="BA743" i="10"/>
  <c r="D301" i="13"/>
  <c r="BS736" i="10"/>
  <c r="V294" i="13" s="1"/>
  <c r="BC746" i="10"/>
  <c r="F304" i="13"/>
  <c r="BS737" i="10"/>
  <c r="V295" i="13"/>
  <c r="BC747" i="10"/>
  <c r="F305" i="13"/>
  <c r="BB722" i="10"/>
  <c r="E280" i="13" s="1"/>
  <c r="BB742" i="10"/>
  <c r="E300" i="13"/>
  <c r="BS747" i="10"/>
  <c r="V305" i="13"/>
  <c r="BC721" i="10"/>
  <c r="F279" i="13" s="1"/>
  <c r="BD725" i="10"/>
  <c r="G283" i="13"/>
  <c r="D290" i="13"/>
  <c r="BS732" i="10"/>
  <c r="V290" i="13"/>
  <c r="BC741" i="10"/>
  <c r="F299" i="13"/>
  <c r="BS741" i="10"/>
  <c r="V299" i="13"/>
  <c r="BS722" i="10"/>
  <c r="V280" i="13" s="1"/>
  <c r="BC726" i="10"/>
  <c r="F284" i="13" s="1"/>
  <c r="BS726" i="10"/>
  <c r="V284" i="13" s="1"/>
  <c r="D280" i="13"/>
  <c r="D289" i="13"/>
  <c r="BS731" i="10"/>
  <c r="V289" i="13"/>
  <c r="BB736" i="10"/>
  <c r="E294" i="13" s="1"/>
  <c r="BD736" i="10"/>
  <c r="G294" i="13" s="1"/>
  <c r="BV741" i="10"/>
  <c r="Y299" i="13"/>
  <c r="BA742" i="10"/>
  <c r="D300" i="13"/>
  <c r="BB746" i="10"/>
  <c r="E304" i="13"/>
  <c r="BD746" i="10"/>
  <c r="G304" i="13"/>
  <c r="BS721" i="10"/>
  <c r="V279" i="13" s="1"/>
  <c r="BB732" i="10"/>
  <c r="E290" i="13"/>
  <c r="BC732" i="10"/>
  <c r="F290" i="13"/>
  <c r="BB735" i="10"/>
  <c r="E293" i="13"/>
  <c r="BU721" i="10"/>
  <c r="X279" i="13" s="1"/>
  <c r="BC722" i="10"/>
  <c r="F280" i="13" s="1"/>
  <c r="D284" i="13"/>
  <c r="BA741" i="10"/>
  <c r="D299" i="13"/>
  <c r="BC742" i="10"/>
  <c r="F300" i="13"/>
  <c r="BS742" i="10"/>
  <c r="V300" i="13"/>
  <c r="BB721" i="10"/>
  <c r="E279" i="13" s="1"/>
  <c r="BB726" i="10"/>
  <c r="E284" i="13"/>
  <c r="BB727" i="10"/>
  <c r="E285" i="13" s="1"/>
  <c r="BD727" i="10"/>
  <c r="G285" i="13"/>
  <c r="BC727" i="10"/>
  <c r="F285" i="13" s="1"/>
  <c r="BS727" i="10"/>
  <c r="V285" i="13" s="1"/>
  <c r="BB730" i="10"/>
  <c r="E288" i="13" s="1"/>
  <c r="BC730" i="10"/>
  <c r="F288" i="13" s="1"/>
  <c r="BS730" i="10"/>
  <c r="V288" i="13" s="1"/>
  <c r="BB737" i="10"/>
  <c r="E295" i="13"/>
  <c r="BD737" i="10"/>
  <c r="G295" i="13"/>
  <c r="BB741" i="10"/>
  <c r="E299" i="13"/>
  <c r="BB743" i="10"/>
  <c r="E301" i="13"/>
  <c r="BB747" i="10"/>
  <c r="E305" i="13"/>
  <c r="BD747" i="10"/>
  <c r="G305" i="13"/>
  <c r="BS748" i="10"/>
  <c r="V306" i="13"/>
  <c r="BV747" i="10"/>
  <c r="Y305" i="13"/>
  <c r="BU747" i="10"/>
  <c r="X305" i="13"/>
  <c r="BU740" i="10"/>
  <c r="X298" i="13" s="1"/>
  <c r="BU742" i="10"/>
  <c r="X300" i="13"/>
  <c r="BV742" i="10"/>
  <c r="Y300" i="13"/>
  <c r="BV736" i="10"/>
  <c r="Y294" i="13" s="1"/>
  <c r="BU736" i="10"/>
  <c r="X294" i="13" s="1"/>
  <c r="BU737" i="10"/>
  <c r="X295" i="13"/>
  <c r="BV737" i="10"/>
  <c r="Y295" i="13"/>
  <c r="BV732" i="10"/>
  <c r="Y290" i="13"/>
  <c r="BU730" i="10"/>
  <c r="X288" i="13" s="1"/>
  <c r="BU732" i="10"/>
  <c r="X290" i="13"/>
  <c r="BV727" i="10"/>
  <c r="Y285" i="13" s="1"/>
  <c r="BU727" i="10"/>
  <c r="X285" i="13"/>
  <c r="BV722" i="10"/>
  <c r="Y280"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s="1"/>
  <c r="BK470" i="10"/>
  <c r="N28" i="13" s="1"/>
  <c r="BU800" i="10"/>
  <c r="X358" i="13"/>
  <c r="BT802" i="10"/>
  <c r="W360" i="13" s="1"/>
  <c r="BT806" i="10"/>
  <c r="W364" i="13" s="1"/>
  <c r="BT810" i="10"/>
  <c r="W368" i="13" s="1"/>
  <c r="BT797" i="10"/>
  <c r="W355" i="13"/>
  <c r="BT804" i="10"/>
  <c r="W362" i="13" s="1"/>
  <c r="BT808" i="10"/>
  <c r="W366" i="13" s="1"/>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73" i="10"/>
  <c r="F331" i="13"/>
  <c r="BV788" i="10"/>
  <c r="Y346" i="13"/>
  <c r="BS791" i="10"/>
  <c r="V349" i="13" s="1"/>
  <c r="BV841" i="10"/>
  <c r="Y399" i="13"/>
  <c r="D367" i="13"/>
  <c r="BA805" i="10"/>
  <c r="D363" i="13"/>
  <c r="BU841" i="10"/>
  <c r="X399" i="13"/>
  <c r="BC766" i="10"/>
  <c r="F324" i="13"/>
  <c r="BC783" i="10"/>
  <c r="F341" i="13" s="1"/>
  <c r="BD783" i="10"/>
  <c r="G341" i="13"/>
  <c r="BA790" i="10"/>
  <c r="D348" i="13" s="1"/>
  <c r="BC805" i="10"/>
  <c r="F363" i="13" s="1"/>
  <c r="BC809" i="10"/>
  <c r="F367" i="13" s="1"/>
  <c r="BD768" i="10"/>
  <c r="G326" i="13"/>
  <c r="BD776" i="10"/>
  <c r="G334" i="13"/>
  <c r="BC785" i="10"/>
  <c r="F343" i="13"/>
  <c r="BD785" i="10"/>
  <c r="G343" i="13"/>
  <c r="BA792" i="10"/>
  <c r="D350" i="13"/>
  <c r="BA800" i="10"/>
  <c r="D358" i="13"/>
  <c r="BA803" i="10"/>
  <c r="D361" i="13" s="1"/>
  <c r="BA807" i="10"/>
  <c r="D365" i="13" s="1"/>
  <c r="BA766" i="10"/>
  <c r="D324" i="13"/>
  <c r="BD770" i="10"/>
  <c r="G328" i="13"/>
  <c r="BC787" i="10"/>
  <c r="F345" i="13"/>
  <c r="BD787" i="10"/>
  <c r="G345" i="13"/>
  <c r="BC803" i="10"/>
  <c r="F361" i="13" s="1"/>
  <c r="BC807" i="10"/>
  <c r="F365" i="13" s="1"/>
  <c r="BA763" i="10"/>
  <c r="D321" i="13"/>
  <c r="BB766" i="10"/>
  <c r="E324" i="13"/>
  <c r="BD772" i="10"/>
  <c r="G330" i="13"/>
  <c r="BA796" i="10"/>
  <c r="D354" i="13"/>
  <c r="BT793" i="10"/>
  <c r="W351" i="13"/>
  <c r="BS793" i="10"/>
  <c r="V351" i="13" s="1"/>
  <c r="BQ793" i="10"/>
  <c r="T351" i="13"/>
  <c r="BD793" i="10"/>
  <c r="G351" i="13"/>
  <c r="BC793" i="10"/>
  <c r="F351" i="13" s="1"/>
  <c r="BA793" i="10"/>
  <c r="D351" i="13"/>
  <c r="BV793" i="10"/>
  <c r="Y351" i="13" s="1"/>
  <c r="BR793" i="10"/>
  <c r="U351" i="13" s="1"/>
  <c r="BB793" i="10"/>
  <c r="E351" i="13"/>
  <c r="BT795" i="10"/>
  <c r="W353" i="13" s="1"/>
  <c r="BS795" i="10"/>
  <c r="V353" i="13" s="1"/>
  <c r="BQ795" i="10"/>
  <c r="T353" i="13" s="1"/>
  <c r="BD795" i="10"/>
  <c r="G353" i="13" s="1"/>
  <c r="BC795" i="10"/>
  <c r="F353" i="13" s="1"/>
  <c r="BA795" i="10"/>
  <c r="D353" i="13" s="1"/>
  <c r="BR795" i="10"/>
  <c r="U353" i="13" s="1"/>
  <c r="BB795" i="10"/>
  <c r="E353" i="13" s="1"/>
  <c r="BA761" i="10"/>
  <c r="D319" i="13"/>
  <c r="BA759" i="10"/>
  <c r="D317" i="13"/>
  <c r="BA757" i="10"/>
  <c r="D315" i="13"/>
  <c r="BA755" i="10"/>
  <c r="D313" i="13" s="1"/>
  <c r="BB763" i="10"/>
  <c r="E321" i="13"/>
  <c r="BB761" i="10"/>
  <c r="E319" i="13"/>
  <c r="BB759" i="10"/>
  <c r="E317" i="13"/>
  <c r="BB757" i="10"/>
  <c r="E315" i="13"/>
  <c r="BB755" i="10"/>
  <c r="E313" i="13" s="1"/>
  <c r="BD763" i="10"/>
  <c r="G321" i="13"/>
  <c r="BD761" i="10"/>
  <c r="G319" i="13"/>
  <c r="BD759" i="10"/>
  <c r="G317" i="13"/>
  <c r="BD757" i="10"/>
  <c r="G315" i="13"/>
  <c r="BD755" i="10"/>
  <c r="G313" i="13"/>
  <c r="BS756" i="10"/>
  <c r="V314" i="13"/>
  <c r="BS758" i="10"/>
  <c r="V316" i="13" s="1"/>
  <c r="BS760" i="10"/>
  <c r="V318" i="13"/>
  <c r="BS762" i="10"/>
  <c r="V320" i="13"/>
  <c r="BS764" i="10"/>
  <c r="V322" i="13"/>
  <c r="BT756" i="10"/>
  <c r="W314" i="13"/>
  <c r="BT758" i="10"/>
  <c r="W316" i="13" s="1"/>
  <c r="BT760" i="10"/>
  <c r="W318" i="13"/>
  <c r="BT762" i="10"/>
  <c r="W320" i="13" s="1"/>
  <c r="BT764" i="10"/>
  <c r="W322" i="13"/>
  <c r="BV764" i="10"/>
  <c r="Y322" i="13"/>
  <c r="BV757" i="10"/>
  <c r="Y315" i="13" s="1"/>
  <c r="BQ755" i="10"/>
  <c r="T313" i="13" s="1"/>
  <c r="BQ757" i="10"/>
  <c r="T315" i="13" s="1"/>
  <c r="BQ759" i="10"/>
  <c r="T317" i="13"/>
  <c r="BQ761" i="10"/>
  <c r="T319" i="13"/>
  <c r="BQ763" i="10"/>
  <c r="T321" i="13"/>
  <c r="BR755" i="10"/>
  <c r="U313" i="13"/>
  <c r="BR757" i="10"/>
  <c r="U315" i="13"/>
  <c r="BR759" i="10"/>
  <c r="U317" i="13"/>
  <c r="BR761" i="10"/>
  <c r="U319" i="13" s="1"/>
  <c r="BR763" i="10"/>
  <c r="U321" i="13"/>
  <c r="BA771" i="10"/>
  <c r="D329" i="13"/>
  <c r="BA773" i="10"/>
  <c r="D331" i="13"/>
  <c r="BA775" i="10"/>
  <c r="D333" i="13"/>
  <c r="BB769" i="10"/>
  <c r="E327" i="13" s="1"/>
  <c r="BB771" i="10"/>
  <c r="E329" i="13"/>
  <c r="BB773" i="10"/>
  <c r="E331" i="13"/>
  <c r="BB775" i="10"/>
  <c r="E333" i="13"/>
  <c r="BQ768" i="10"/>
  <c r="T326" i="13"/>
  <c r="BQ770" i="10"/>
  <c r="T328" i="13"/>
  <c r="BQ772" i="10"/>
  <c r="T330" i="13"/>
  <c r="BQ774" i="10"/>
  <c r="T332" i="13"/>
  <c r="BQ776" i="10"/>
  <c r="T334" i="13"/>
  <c r="BR768" i="10"/>
  <c r="U326" i="13"/>
  <c r="BR770" i="10"/>
  <c r="U328" i="13" s="1"/>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s="1"/>
  <c r="BV770" i="10"/>
  <c r="Y328" i="13" s="1"/>
  <c r="BV772" i="10"/>
  <c r="Y330" i="13"/>
  <c r="BV775" i="10"/>
  <c r="Y333" i="13"/>
  <c r="BV776" i="10"/>
  <c r="Y334" i="13"/>
  <c r="BA782" i="10"/>
  <c r="D340" i="13" s="1"/>
  <c r="BA784" i="10"/>
  <c r="D342" i="13"/>
  <c r="BA786" i="10"/>
  <c r="D344" i="13"/>
  <c r="BA788" i="10"/>
  <c r="D346" i="13"/>
  <c r="BB782" i="10"/>
  <c r="E340" i="13" s="1"/>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Q783" i="10"/>
  <c r="T341" i="13"/>
  <c r="BQ785" i="10"/>
  <c r="T343" i="13"/>
  <c r="BQ787" i="10"/>
  <c r="T345" i="13"/>
  <c r="BR781" i="10"/>
  <c r="U339" i="13" s="1"/>
  <c r="BR783" i="10"/>
  <c r="U341" i="13" s="1"/>
  <c r="BR785" i="10"/>
  <c r="U343" i="13"/>
  <c r="BR787" i="10"/>
  <c r="U345" i="13"/>
  <c r="BS783" i="10"/>
  <c r="V341" i="13" s="1"/>
  <c r="BS785" i="10"/>
  <c r="V343" i="13"/>
  <c r="BS787" i="10"/>
  <c r="V345" i="13"/>
  <c r="BT783" i="10"/>
  <c r="W341" i="13" s="1"/>
  <c r="BT785" i="10"/>
  <c r="W343" i="13"/>
  <c r="BT787" i="10"/>
  <c r="W345" i="13"/>
  <c r="BU781" i="10"/>
  <c r="X339" i="13" s="1"/>
  <c r="BU783" i="10"/>
  <c r="X341" i="13"/>
  <c r="BU785" i="10"/>
  <c r="X343" i="13"/>
  <c r="BU787" i="10"/>
  <c r="X345" i="13"/>
  <c r="BA764" i="10"/>
  <c r="D322" i="13"/>
  <c r="BA762" i="10"/>
  <c r="D320" i="13"/>
  <c r="BA760" i="10"/>
  <c r="D318" i="13"/>
  <c r="BA758" i="10"/>
  <c r="D316" i="13" s="1"/>
  <c r="BA756" i="10"/>
  <c r="D314" i="13"/>
  <c r="BB764" i="10"/>
  <c r="E322" i="13"/>
  <c r="BB762" i="10"/>
  <c r="E320" i="13" s="1"/>
  <c r="BB760" i="10"/>
  <c r="E318" i="13"/>
  <c r="BB758" i="10"/>
  <c r="E316" i="13" s="1"/>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s="1"/>
  <c r="BT757" i="10"/>
  <c r="W315" i="13"/>
  <c r="BT759" i="10"/>
  <c r="W317" i="13"/>
  <c r="BT761" i="10"/>
  <c r="W319" i="13"/>
  <c r="BU764" i="10"/>
  <c r="X322" i="13"/>
  <c r="BQ756" i="10"/>
  <c r="T314" i="13"/>
  <c r="BQ758" i="10"/>
  <c r="T316" i="13" s="1"/>
  <c r="BQ760" i="10"/>
  <c r="T318" i="13"/>
  <c r="BQ762" i="10"/>
  <c r="T320" i="13"/>
  <c r="BQ764" i="10"/>
  <c r="T322" i="13"/>
  <c r="BR756" i="10"/>
  <c r="U314" i="13"/>
  <c r="BR758" i="10"/>
  <c r="U316" i="13" s="1"/>
  <c r="BR760" i="10"/>
  <c r="U318" i="13"/>
  <c r="BR762" i="10"/>
  <c r="U320" i="13" s="1"/>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s="1"/>
  <c r="BD771" i="10"/>
  <c r="G329" i="13"/>
  <c r="BD773" i="10"/>
  <c r="G331" i="13"/>
  <c r="BD775" i="10"/>
  <c r="G333" i="13"/>
  <c r="BQ766" i="10"/>
  <c r="T324" i="13"/>
  <c r="BQ771" i="10"/>
  <c r="T329" i="13"/>
  <c r="BQ773" i="10"/>
  <c r="T331" i="13" s="1"/>
  <c r="BQ775" i="10"/>
  <c r="T333" i="13"/>
  <c r="BR766" i="10"/>
  <c r="U324" i="13"/>
  <c r="BR769" i="10"/>
  <c r="U327" i="13" s="1"/>
  <c r="BR771" i="10"/>
  <c r="U329" i="13"/>
  <c r="BR773" i="10"/>
  <c r="U331" i="13"/>
  <c r="BR775" i="10"/>
  <c r="U333" i="13"/>
  <c r="BS766" i="10"/>
  <c r="V324" i="13"/>
  <c r="BS771" i="10"/>
  <c r="V329" i="13"/>
  <c r="BS773" i="10"/>
  <c r="V331" i="13" s="1"/>
  <c r="BS775" i="10"/>
  <c r="V333" i="13"/>
  <c r="BT766" i="10"/>
  <c r="W324" i="13"/>
  <c r="BT771" i="10"/>
  <c r="W329" i="13"/>
  <c r="BT773" i="10"/>
  <c r="W331" i="13"/>
  <c r="BT775" i="10"/>
  <c r="W333" i="13"/>
  <c r="BU771" i="10"/>
  <c r="X329" i="13"/>
  <c r="BA783" i="10"/>
  <c r="D341" i="13"/>
  <c r="BA785" i="10"/>
  <c r="D343" i="13"/>
  <c r="BA787" i="10"/>
  <c r="D345" i="13"/>
  <c r="BB783" i="10"/>
  <c r="E341" i="13"/>
  <c r="BB785" i="10"/>
  <c r="E343" i="13"/>
  <c r="BB787" i="10"/>
  <c r="E345" i="13"/>
  <c r="BC778" i="10"/>
  <c r="F336" i="13" s="1"/>
  <c r="BC782" i="10"/>
  <c r="F340" i="13"/>
  <c r="BC784" i="10"/>
  <c r="F342" i="13"/>
  <c r="BC786" i="10"/>
  <c r="F344" i="13"/>
  <c r="BC788" i="10"/>
  <c r="F346" i="13"/>
  <c r="BD782" i="10"/>
  <c r="G340" i="13"/>
  <c r="BD784" i="10"/>
  <c r="G342" i="13" s="1"/>
  <c r="BD786" i="10"/>
  <c r="G344" i="13"/>
  <c r="BD788" i="10"/>
  <c r="G346" i="13"/>
  <c r="BQ782" i="10"/>
  <c r="T340" i="13" s="1"/>
  <c r="BQ784" i="10"/>
  <c r="T342" i="13" s="1"/>
  <c r="BQ786" i="10"/>
  <c r="T344" i="13"/>
  <c r="BQ788" i="10"/>
  <c r="T346" i="13"/>
  <c r="BR782" i="10"/>
  <c r="U340" i="13"/>
  <c r="BR784" i="10"/>
  <c r="U342" i="13" s="1"/>
  <c r="BR786" i="10"/>
  <c r="U344" i="13"/>
  <c r="BR788" i="10"/>
  <c r="U346" i="13"/>
  <c r="BS782" i="10"/>
  <c r="V340" i="13" s="1"/>
  <c r="BS784" i="10"/>
  <c r="V342" i="13" s="1"/>
  <c r="BS786" i="10"/>
  <c r="V344" i="13"/>
  <c r="BS788" i="10"/>
  <c r="V346" i="13"/>
  <c r="BT782" i="10"/>
  <c r="W340" i="13"/>
  <c r="BT784" i="10"/>
  <c r="W342" i="13"/>
  <c r="BT786" i="10"/>
  <c r="W344" i="13"/>
  <c r="BT788" i="10"/>
  <c r="W346" i="13"/>
  <c r="BU784" i="10"/>
  <c r="X342" i="13"/>
  <c r="BU788" i="10"/>
  <c r="X346" i="13"/>
  <c r="BB790" i="10"/>
  <c r="E348" i="13"/>
  <c r="BB792" i="10"/>
  <c r="E350" i="13"/>
  <c r="BB796" i="10"/>
  <c r="E354" i="13"/>
  <c r="BB797" i="10"/>
  <c r="E355" i="13"/>
  <c r="BB798" i="10"/>
  <c r="E356" i="13"/>
  <c r="BB799" i="10"/>
  <c r="E357" i="13"/>
  <c r="BB800" i="10"/>
  <c r="E358" i="13"/>
  <c r="BC792" i="10"/>
  <c r="F350" i="13" s="1"/>
  <c r="BC796" i="10"/>
  <c r="F354" i="13" s="1"/>
  <c r="BC798" i="10"/>
  <c r="F356" i="13"/>
  <c r="BC800" i="10"/>
  <c r="F358" i="13"/>
  <c r="BD792" i="10"/>
  <c r="G350" i="13"/>
  <c r="BD794" i="10"/>
  <c r="G352" i="13" s="1"/>
  <c r="BD796" i="10"/>
  <c r="G354" i="13" s="1"/>
  <c r="BD798" i="10"/>
  <c r="G356" i="13"/>
  <c r="BD800" i="10"/>
  <c r="G358" i="13"/>
  <c r="BR790" i="10"/>
  <c r="U348" i="13" s="1"/>
  <c r="BR792" i="10"/>
  <c r="U350" i="13" s="1"/>
  <c r="BR796" i="10"/>
  <c r="U354" i="13" s="1"/>
  <c r="BR797" i="10"/>
  <c r="U355" i="13"/>
  <c r="BR798" i="10"/>
  <c r="U356" i="13"/>
  <c r="BR799" i="10"/>
  <c r="U357" i="13"/>
  <c r="BR800" i="10"/>
  <c r="U358" i="13"/>
  <c r="BV790" i="10"/>
  <c r="Y348" i="13" s="1"/>
  <c r="BV792" i="10"/>
  <c r="Y350" i="13" s="1"/>
  <c r="BV794" i="10"/>
  <c r="Y352" i="13" s="1"/>
  <c r="BV796" i="10"/>
  <c r="Y354" i="13" s="1"/>
  <c r="BV797" i="10"/>
  <c r="Y355" i="13"/>
  <c r="BV800" i="10"/>
  <c r="Y358" i="13"/>
  <c r="BS792" i="10"/>
  <c r="V350" i="13" s="1"/>
  <c r="BS796" i="10"/>
  <c r="V354" i="13" s="1"/>
  <c r="BS798" i="10"/>
  <c r="V356" i="13"/>
  <c r="BS800" i="10"/>
  <c r="V358" i="13"/>
  <c r="BT792" i="10"/>
  <c r="W350" i="13" s="1"/>
  <c r="BT794" i="10"/>
  <c r="W352" i="13" s="1"/>
  <c r="BT796" i="10"/>
  <c r="W354" i="13" s="1"/>
  <c r="BT798" i="10"/>
  <c r="W356" i="13"/>
  <c r="BT800" i="10"/>
  <c r="W358" i="13"/>
  <c r="BB802" i="10"/>
  <c r="E360" i="13"/>
  <c r="BD802" i="10"/>
  <c r="G360" i="13" s="1"/>
  <c r="BB803" i="10"/>
  <c r="E361" i="13" s="1"/>
  <c r="BD803" i="10"/>
  <c r="G361" i="13" s="1"/>
  <c r="BB804" i="10"/>
  <c r="E362" i="13" s="1"/>
  <c r="BD804" i="10"/>
  <c r="G362" i="13"/>
  <c r="BB805" i="10"/>
  <c r="E363" i="13" s="1"/>
  <c r="BD805" i="10"/>
  <c r="G363" i="13" s="1"/>
  <c r="BB806" i="10"/>
  <c r="E364" i="13"/>
  <c r="BD806" i="10"/>
  <c r="G364" i="13" s="1"/>
  <c r="BB807" i="10"/>
  <c r="E365" i="13"/>
  <c r="BD807" i="10"/>
  <c r="G365" i="13" s="1"/>
  <c r="BB808" i="10"/>
  <c r="E366" i="13"/>
  <c r="BD808" i="10"/>
  <c r="G366" i="13" s="1"/>
  <c r="BB809" i="10"/>
  <c r="E367" i="13"/>
  <c r="BD809" i="10"/>
  <c r="G367" i="13" s="1"/>
  <c r="BB810" i="10"/>
  <c r="E368" i="13" s="1"/>
  <c r="BD810" i="10"/>
  <c r="G368" i="13"/>
  <c r="BQ803" i="10"/>
  <c r="T361" i="13" s="1"/>
  <c r="BQ805" i="10"/>
  <c r="T363" i="13" s="1"/>
  <c r="BQ807" i="10"/>
  <c r="T365" i="13" s="1"/>
  <c r="BQ809" i="10"/>
  <c r="T367" i="13" s="1"/>
  <c r="BR803" i="10"/>
  <c r="U361" i="13"/>
  <c r="BR805" i="10"/>
  <c r="U363" i="13" s="1"/>
  <c r="BR807" i="10"/>
  <c r="U365" i="13" s="1"/>
  <c r="BR809" i="10"/>
  <c r="U367" i="13" s="1"/>
  <c r="BS803" i="10"/>
  <c r="V361" i="13" s="1"/>
  <c r="BV803" i="10"/>
  <c r="Y361" i="13" s="1"/>
  <c r="BS805" i="10"/>
  <c r="V363" i="13" s="1"/>
  <c r="BS807" i="10"/>
  <c r="V365" i="13" s="1"/>
  <c r="BV807" i="10"/>
  <c r="Y365" i="13" s="1"/>
  <c r="BS809" i="10"/>
  <c r="V367" i="13" s="1"/>
  <c r="BT803" i="10"/>
  <c r="W361" i="13" s="1"/>
  <c r="BT805" i="10"/>
  <c r="W363" i="13" s="1"/>
  <c r="BT807" i="10"/>
  <c r="W365" i="13" s="1"/>
  <c r="BT809" i="10"/>
  <c r="W367" i="13" s="1"/>
  <c r="BB813" i="10"/>
  <c r="E371" i="13" s="1"/>
  <c r="BB814" i="10"/>
  <c r="E372" i="13"/>
  <c r="BB815" i="10"/>
  <c r="E373" i="13" s="1"/>
  <c r="BB816" i="10"/>
  <c r="E374" i="13" s="1"/>
  <c r="BB817" i="10"/>
  <c r="E375" i="13"/>
  <c r="BB818" i="10"/>
  <c r="E376" i="13" s="1"/>
  <c r="BB819" i="10"/>
  <c r="E377" i="13"/>
  <c r="BB820" i="10"/>
  <c r="E378" i="13"/>
  <c r="BB821" i="10"/>
  <c r="E379" i="13"/>
  <c r="BC814" i="10"/>
  <c r="F372" i="13" s="1"/>
  <c r="BC816" i="10"/>
  <c r="F374" i="13" s="1"/>
  <c r="BC818" i="10"/>
  <c r="F376" i="13" s="1"/>
  <c r="BC820" i="10"/>
  <c r="F378" i="13" s="1"/>
  <c r="BD814" i="10"/>
  <c r="G372" i="13"/>
  <c r="BD816" i="10"/>
  <c r="G374" i="13"/>
  <c r="BD818" i="10"/>
  <c r="G376" i="13" s="1"/>
  <c r="BD820" i="10"/>
  <c r="G378" i="13" s="1"/>
  <c r="BR813" i="10"/>
  <c r="U371" i="13" s="1"/>
  <c r="BR814" i="10"/>
  <c r="U372" i="13" s="1"/>
  <c r="BR815" i="10"/>
  <c r="U373" i="13" s="1"/>
  <c r="BR816" i="10"/>
  <c r="U374" i="13" s="1"/>
  <c r="BR817" i="10"/>
  <c r="U375" i="13" s="1"/>
  <c r="BR818" i="10"/>
  <c r="U376" i="13" s="1"/>
  <c r="BR819" i="10"/>
  <c r="U377" i="13" s="1"/>
  <c r="BR820" i="10"/>
  <c r="U378" i="13" s="1"/>
  <c r="BR821" i="10"/>
  <c r="BV821" i="10" s="1"/>
  <c r="Y379" i="13" s="1"/>
  <c r="BS814" i="10"/>
  <c r="V372" i="13" s="1"/>
  <c r="BS816" i="10"/>
  <c r="V374" i="13"/>
  <c r="BS818" i="10"/>
  <c r="V376" i="13" s="1"/>
  <c r="BS820" i="10"/>
  <c r="V378" i="13" s="1"/>
  <c r="BT814" i="10"/>
  <c r="W372" i="13" s="1"/>
  <c r="BT816" i="10"/>
  <c r="W374" i="13" s="1"/>
  <c r="BT818" i="10"/>
  <c r="W376" i="13" s="1"/>
  <c r="BT820" i="10"/>
  <c r="W378" i="13"/>
  <c r="BV813" i="10"/>
  <c r="Y371" i="13"/>
  <c r="BV814" i="10"/>
  <c r="Y372" i="13" s="1"/>
  <c r="BV815" i="10"/>
  <c r="Y373" i="13"/>
  <c r="BV816" i="10"/>
  <c r="Y374" i="13"/>
  <c r="BV817" i="10"/>
  <c r="Y375" i="13" s="1"/>
  <c r="BV818" i="10"/>
  <c r="Y376" i="13" s="1"/>
  <c r="BB825" i="10"/>
  <c r="E383" i="13" s="1"/>
  <c r="BB826" i="10"/>
  <c r="E384" i="13" s="1"/>
  <c r="BB827" i="10"/>
  <c r="E385" i="13"/>
  <c r="BB828" i="10"/>
  <c r="E386" i="13" s="1"/>
  <c r="BB829" i="10"/>
  <c r="E387" i="13"/>
  <c r="BB830" i="10"/>
  <c r="E388" i="13"/>
  <c r="BB831" i="10"/>
  <c r="E389" i="13" s="1"/>
  <c r="BB832" i="10"/>
  <c r="E390" i="13"/>
  <c r="BC825" i="10"/>
  <c r="F383" i="13" s="1"/>
  <c r="BC827" i="10"/>
  <c r="F385" i="13" s="1"/>
  <c r="BC829" i="10"/>
  <c r="F387" i="13"/>
  <c r="BC831" i="10"/>
  <c r="F389" i="13" s="1"/>
  <c r="BD825" i="10"/>
  <c r="G383" i="13" s="1"/>
  <c r="BD827" i="10"/>
  <c r="G385" i="13" s="1"/>
  <c r="BD829" i="10"/>
  <c r="G387" i="13"/>
  <c r="BD831" i="10"/>
  <c r="G389" i="13" s="1"/>
  <c r="BR824" i="10"/>
  <c r="U382" i="13" s="1"/>
  <c r="BR825" i="10"/>
  <c r="U383" i="13" s="1"/>
  <c r="BR826" i="10"/>
  <c r="U384" i="13" s="1"/>
  <c r="BR827" i="10"/>
  <c r="U385" i="13" s="1"/>
  <c r="BR828" i="10"/>
  <c r="U386" i="13"/>
  <c r="BR829" i="10"/>
  <c r="U387" i="13" s="1"/>
  <c r="BR830" i="10"/>
  <c r="U388" i="13"/>
  <c r="BR831" i="10"/>
  <c r="U389" i="13" s="1"/>
  <c r="BR832" i="10"/>
  <c r="U390" i="13"/>
  <c r="BS825" i="10"/>
  <c r="V383" i="13"/>
  <c r="BS827" i="10"/>
  <c r="V385" i="13" s="1"/>
  <c r="BS829" i="10"/>
  <c r="V387" i="13" s="1"/>
  <c r="BS831" i="10"/>
  <c r="V389" i="13" s="1"/>
  <c r="BT825" i="10"/>
  <c r="W383" i="13" s="1"/>
  <c r="BT827" i="10"/>
  <c r="W385" i="13" s="1"/>
  <c r="BT829" i="10"/>
  <c r="W387" i="13" s="1"/>
  <c r="BT831" i="10"/>
  <c r="W389" i="13" s="1"/>
  <c r="BV825" i="10"/>
  <c r="Y383" i="13" s="1"/>
  <c r="BV826" i="10"/>
  <c r="Y384" i="13" s="1"/>
  <c r="BV827" i="10"/>
  <c r="Y385" i="13"/>
  <c r="BV828" i="10"/>
  <c r="Y386" i="13" s="1"/>
  <c r="BV829" i="10"/>
  <c r="Y387" i="13" s="1"/>
  <c r="BV830" i="10"/>
  <c r="Y388" i="13" s="1"/>
  <c r="BV831" i="10"/>
  <c r="Y389" i="13" s="1"/>
  <c r="BV832" i="10"/>
  <c r="Y390" i="13"/>
  <c r="BA835" i="10"/>
  <c r="D393" i="13" s="1"/>
  <c r="BA836" i="10"/>
  <c r="D394" i="13" s="1"/>
  <c r="BA837" i="10"/>
  <c r="D395" i="13"/>
  <c r="BA838" i="10"/>
  <c r="D396" i="13" s="1"/>
  <c r="BA839" i="10"/>
  <c r="D397" i="13" s="1"/>
  <c r="D398" i="13"/>
  <c r="BA842" i="10"/>
  <c r="D400" i="13"/>
  <c r="BA843" i="10"/>
  <c r="D401" i="13"/>
  <c r="BC835" i="10"/>
  <c r="F393" i="13" s="1"/>
  <c r="BC837" i="10"/>
  <c r="F395" i="13" s="1"/>
  <c r="BC843" i="10"/>
  <c r="F401" i="13"/>
  <c r="BD835" i="10"/>
  <c r="G393" i="13"/>
  <c r="BD837" i="10"/>
  <c r="G395" i="13"/>
  <c r="BD843" i="10"/>
  <c r="G401" i="13"/>
  <c r="BQ835" i="10"/>
  <c r="T393" i="13" s="1"/>
  <c r="BQ836" i="10"/>
  <c r="T394" i="13" s="1"/>
  <c r="BQ837" i="10"/>
  <c r="T395" i="13" s="1"/>
  <c r="BQ838" i="10"/>
  <c r="T396" i="13" s="1"/>
  <c r="BQ840" i="10"/>
  <c r="T398" i="13"/>
  <c r="BQ842" i="10"/>
  <c r="T400" i="13"/>
  <c r="BQ843" i="10"/>
  <c r="T401" i="13"/>
  <c r="BS835" i="10"/>
  <c r="V393" i="13" s="1"/>
  <c r="BS837" i="10"/>
  <c r="V395" i="13" s="1"/>
  <c r="BS839" i="10"/>
  <c r="V397" i="13" s="1"/>
  <c r="BS843" i="10"/>
  <c r="V401" i="13"/>
  <c r="BT835" i="10"/>
  <c r="W393" i="13"/>
  <c r="BT837" i="10"/>
  <c r="W395" i="13" s="1"/>
  <c r="BT839" i="10"/>
  <c r="W397" i="13" s="1"/>
  <c r="BT843" i="10"/>
  <c r="W401" i="13"/>
  <c r="BU836" i="10"/>
  <c r="X394" i="13" s="1"/>
  <c r="BU837" i="10"/>
  <c r="X395" i="13" s="1"/>
  <c r="BU838" i="10"/>
  <c r="X396" i="13"/>
  <c r="BU840" i="10"/>
  <c r="X398" i="13"/>
  <c r="BU842" i="10"/>
  <c r="X400" i="13"/>
  <c r="BU843" i="10"/>
  <c r="X401" i="13"/>
  <c r="BA797" i="10"/>
  <c r="D355" i="13"/>
  <c r="BA799" i="10"/>
  <c r="D357" i="13"/>
  <c r="BC790" i="10"/>
  <c r="F348" i="13" s="1"/>
  <c r="BC797" i="10"/>
  <c r="F355" i="13"/>
  <c r="BC799" i="10"/>
  <c r="F357" i="13"/>
  <c r="BD790" i="10"/>
  <c r="G348" i="13" s="1"/>
  <c r="BD797" i="10"/>
  <c r="G355" i="13"/>
  <c r="BD799" i="10"/>
  <c r="G357" i="13"/>
  <c r="BQ790" i="10"/>
  <c r="T348" i="13" s="1"/>
  <c r="BQ792" i="10"/>
  <c r="T350" i="13" s="1"/>
  <c r="BQ796" i="10"/>
  <c r="T354" i="13" s="1"/>
  <c r="BQ797" i="10"/>
  <c r="T355" i="13"/>
  <c r="BQ798" i="10"/>
  <c r="T356" i="13"/>
  <c r="BQ799" i="10"/>
  <c r="T357" i="13"/>
  <c r="BQ800" i="10"/>
  <c r="T358" i="13"/>
  <c r="BU790" i="10"/>
  <c r="X348" i="13" s="1"/>
  <c r="BS790" i="10"/>
  <c r="V348" i="13" s="1"/>
  <c r="BS797" i="10"/>
  <c r="V355" i="13"/>
  <c r="BS799" i="10"/>
  <c r="V357" i="13"/>
  <c r="BA802" i="10"/>
  <c r="D360" i="13" s="1"/>
  <c r="BC802" i="10"/>
  <c r="F360" i="13"/>
  <c r="BA804" i="10"/>
  <c r="D362" i="13"/>
  <c r="BC804" i="10"/>
  <c r="F362" i="13" s="1"/>
  <c r="BA806" i="10"/>
  <c r="D364" i="13"/>
  <c r="BC806" i="10"/>
  <c r="F364" i="13" s="1"/>
  <c r="BA808" i="10"/>
  <c r="D366" i="13"/>
  <c r="BC808" i="10"/>
  <c r="F366" i="13" s="1"/>
  <c r="BA810" i="10"/>
  <c r="D368" i="13" s="1"/>
  <c r="BC810" i="10"/>
  <c r="F368" i="13" s="1"/>
  <c r="BQ802" i="10"/>
  <c r="T360" i="13"/>
  <c r="BQ804" i="10"/>
  <c r="T362" i="13"/>
  <c r="BQ806" i="10"/>
  <c r="T364" i="13" s="1"/>
  <c r="BQ808" i="10"/>
  <c r="T366" i="13" s="1"/>
  <c r="BQ810" i="10"/>
  <c r="T368" i="13" s="1"/>
  <c r="BR802" i="10"/>
  <c r="U360" i="13" s="1"/>
  <c r="BR804" i="10"/>
  <c r="U362" i="13" s="1"/>
  <c r="BR806" i="10"/>
  <c r="U364" i="13" s="1"/>
  <c r="BR808" i="10"/>
  <c r="U366" i="13" s="1"/>
  <c r="BR810" i="10"/>
  <c r="U368" i="13" s="1"/>
  <c r="BS802" i="10"/>
  <c r="V360" i="13" s="1"/>
  <c r="BV802" i="10"/>
  <c r="Y360" i="13" s="1"/>
  <c r="BS804" i="10"/>
  <c r="V362" i="13"/>
  <c r="BV804" i="10"/>
  <c r="Y362" i="13" s="1"/>
  <c r="BS806" i="10"/>
  <c r="V364" i="13"/>
  <c r="BV806" i="10"/>
  <c r="Y364" i="13" s="1"/>
  <c r="BS808" i="10"/>
  <c r="V366" i="13" s="1"/>
  <c r="BS810" i="10"/>
  <c r="V368" i="13"/>
  <c r="BA813" i="10"/>
  <c r="D371" i="13" s="1"/>
  <c r="BA814" i="10"/>
  <c r="D372" i="13" s="1"/>
  <c r="BA815" i="10"/>
  <c r="D373" i="13" s="1"/>
  <c r="BA816" i="10"/>
  <c r="D374" i="13"/>
  <c r="BA817" i="10"/>
  <c r="D375" i="13"/>
  <c r="BA818" i="10"/>
  <c r="D376" i="13" s="1"/>
  <c r="BA820" i="10"/>
  <c r="BA821" i="10"/>
  <c r="D379" i="13" s="1"/>
  <c r="BC813" i="10"/>
  <c r="F371" i="13"/>
  <c r="BC815" i="10"/>
  <c r="F373" i="13" s="1"/>
  <c r="BC817" i="10"/>
  <c r="F375" i="13" s="1"/>
  <c r="BC819" i="10"/>
  <c r="F377" i="13" s="1"/>
  <c r="BC821" i="10"/>
  <c r="F379" i="13"/>
  <c r="BD813" i="10"/>
  <c r="G371" i="13"/>
  <c r="BD815" i="10"/>
  <c r="G373" i="13" s="1"/>
  <c r="BD817" i="10"/>
  <c r="G375" i="13"/>
  <c r="BD821" i="10"/>
  <c r="G379" i="13" s="1"/>
  <c r="BQ813" i="10"/>
  <c r="T371" i="13" s="1"/>
  <c r="BQ814" i="10"/>
  <c r="T372" i="13"/>
  <c r="BQ815" i="10"/>
  <c r="T373" i="13" s="1"/>
  <c r="BQ816" i="10"/>
  <c r="T374" i="13" s="1"/>
  <c r="BQ817" i="10"/>
  <c r="T375" i="13"/>
  <c r="BQ818" i="10"/>
  <c r="T376" i="13" s="1"/>
  <c r="BQ820" i="10"/>
  <c r="T378" i="13" s="1"/>
  <c r="BQ821" i="10"/>
  <c r="T379" i="13" s="1"/>
  <c r="BS813" i="10"/>
  <c r="V371" i="13" s="1"/>
  <c r="BS815" i="10"/>
  <c r="V373" i="13" s="1"/>
  <c r="BS817" i="10"/>
  <c r="V375" i="13" s="1"/>
  <c r="BS819" i="10"/>
  <c r="V377" i="13" s="1"/>
  <c r="BS821" i="10"/>
  <c r="V379" i="13" s="1"/>
  <c r="BT813" i="10"/>
  <c r="W371" i="13" s="1"/>
  <c r="BT815" i="10"/>
  <c r="W373" i="13"/>
  <c r="BT817" i="10"/>
  <c r="W375" i="13" s="1"/>
  <c r="BT819" i="10"/>
  <c r="W377" i="13" s="1"/>
  <c r="BT821" i="10"/>
  <c r="W379" i="13"/>
  <c r="BA825" i="10"/>
  <c r="D383" i="13"/>
  <c r="BA826" i="10"/>
  <c r="D384" i="13"/>
  <c r="BA827" i="10"/>
  <c r="D385" i="13"/>
  <c r="BA828" i="10"/>
  <c r="D386" i="13"/>
  <c r="BA829" i="10"/>
  <c r="D387" i="13"/>
  <c r="BA830" i="10"/>
  <c r="D388" i="13" s="1"/>
  <c r="BA831" i="10"/>
  <c r="D389" i="13" s="1"/>
  <c r="BA832" i="10"/>
  <c r="D390" i="13"/>
  <c r="BC826" i="10"/>
  <c r="F384" i="13" s="1"/>
  <c r="BC828" i="10"/>
  <c r="F386" i="13" s="1"/>
  <c r="BC830" i="10"/>
  <c r="F388" i="13" s="1"/>
  <c r="BC832" i="10"/>
  <c r="F390" i="13"/>
  <c r="BD824" i="10"/>
  <c r="G382" i="13" s="1"/>
  <c r="BD826" i="10"/>
  <c r="G384" i="13"/>
  <c r="BD828" i="10"/>
  <c r="G386" i="13" s="1"/>
  <c r="BD830" i="10"/>
  <c r="G388" i="13"/>
  <c r="BD832" i="10"/>
  <c r="G390" i="13"/>
  <c r="BQ825" i="10"/>
  <c r="T383" i="13" s="1"/>
  <c r="BQ826" i="10"/>
  <c r="T384" i="13" s="1"/>
  <c r="BQ827" i="10"/>
  <c r="T385" i="13" s="1"/>
  <c r="BQ828" i="10"/>
  <c r="T386" i="13" s="1"/>
  <c r="BQ829" i="10"/>
  <c r="T387" i="13" s="1"/>
  <c r="BQ830" i="10"/>
  <c r="T388" i="13" s="1"/>
  <c r="BQ831" i="10"/>
  <c r="T389" i="13" s="1"/>
  <c r="BQ832" i="10"/>
  <c r="T390" i="13"/>
  <c r="BS826" i="10"/>
  <c r="V384" i="13" s="1"/>
  <c r="BS828" i="10"/>
  <c r="V386" i="13"/>
  <c r="BS830" i="10"/>
  <c r="V388" i="13" s="1"/>
  <c r="BS832" i="10"/>
  <c r="V390" i="13"/>
  <c r="BT826" i="10"/>
  <c r="W384" i="13"/>
  <c r="BT828" i="10"/>
  <c r="W386" i="13"/>
  <c r="BT830" i="10"/>
  <c r="W388" i="13" s="1"/>
  <c r="BT832" i="10"/>
  <c r="W390" i="13"/>
  <c r="BB835" i="10"/>
  <c r="E393" i="13"/>
  <c r="BB836" i="10"/>
  <c r="E394" i="13" s="1"/>
  <c r="BB837" i="10"/>
  <c r="E395" i="13" s="1"/>
  <c r="BB838" i="10"/>
  <c r="E396" i="13" s="1"/>
  <c r="BB840" i="10"/>
  <c r="E398" i="13"/>
  <c r="BB842" i="10"/>
  <c r="E400" i="13"/>
  <c r="BB843" i="10"/>
  <c r="E401" i="13"/>
  <c r="BC836" i="10"/>
  <c r="F394" i="13" s="1"/>
  <c r="BC838" i="10"/>
  <c r="F396" i="13" s="1"/>
  <c r="BC840" i="10"/>
  <c r="F398" i="13"/>
  <c r="BC842" i="10"/>
  <c r="F400" i="13"/>
  <c r="BD836" i="10"/>
  <c r="G394" i="13" s="1"/>
  <c r="BD838" i="10"/>
  <c r="G396" i="13" s="1"/>
  <c r="BD840" i="10"/>
  <c r="G398" i="13"/>
  <c r="BD842" i="10"/>
  <c r="G400" i="13"/>
  <c r="BR835" i="10"/>
  <c r="U393" i="13"/>
  <c r="BR836" i="10"/>
  <c r="U394" i="13" s="1"/>
  <c r="BR837" i="10"/>
  <c r="U395" i="13" s="1"/>
  <c r="BR838" i="10"/>
  <c r="U396" i="13" s="1"/>
  <c r="BR840" i="10"/>
  <c r="U398" i="13"/>
  <c r="BR842" i="10"/>
  <c r="U400" i="13"/>
  <c r="BR843" i="10"/>
  <c r="U401" i="13"/>
  <c r="BS836" i="10"/>
  <c r="V394" i="13" s="1"/>
  <c r="BS838" i="10"/>
  <c r="V396" i="13" s="1"/>
  <c r="BS840" i="10"/>
  <c r="V398" i="13"/>
  <c r="BS842" i="10"/>
  <c r="V400" i="13"/>
  <c r="BT836" i="10"/>
  <c r="W394" i="13" s="1"/>
  <c r="BT838" i="10"/>
  <c r="W396" i="13" s="1"/>
  <c r="BT840" i="10"/>
  <c r="W398" i="13"/>
  <c r="BT842" i="10"/>
  <c r="W400" i="13"/>
  <c r="BB791" i="10"/>
  <c r="E349" i="13"/>
  <c r="BD791" i="10"/>
  <c r="G349" i="13" s="1"/>
  <c r="BQ791" i="10"/>
  <c r="T349" i="13"/>
  <c r="BT791" i="10"/>
  <c r="W349" i="13" s="1"/>
  <c r="BA791" i="10"/>
  <c r="D349" i="13" s="1"/>
  <c r="BC791" i="10"/>
  <c r="F349" i="13" s="1"/>
  <c r="BR791" i="10"/>
  <c r="U349" i="13" s="1"/>
  <c r="BQ779" i="10"/>
  <c r="T337" i="13" s="1"/>
  <c r="BD779" i="10"/>
  <c r="G337" i="13"/>
  <c r="BA767" i="10"/>
  <c r="D325" i="13"/>
  <c r="BQ767" i="10"/>
  <c r="T325" i="13" s="1"/>
  <c r="BS767" i="10"/>
  <c r="V325" i="13" s="1"/>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W85" i="13" s="1"/>
  <c r="BR527" i="10"/>
  <c r="U85" i="13" s="1"/>
  <c r="BI527" i="10"/>
  <c r="L85" i="13" s="1"/>
  <c r="BH527" i="10"/>
  <c r="K85" i="13" s="1"/>
  <c r="AZ527" i="10"/>
  <c r="C85" i="13" s="1"/>
  <c r="BT516" i="10"/>
  <c r="BR516" i="10"/>
  <c r="BI516" i="10"/>
  <c r="BH516" i="10"/>
  <c r="BI504" i="10"/>
  <c r="AZ516" i="10"/>
  <c r="BT504" i="10"/>
  <c r="BR504" i="10"/>
  <c r="BH504" i="10"/>
  <c r="AZ504" i="10"/>
  <c r="BN383" i="10"/>
  <c r="BM383" i="10"/>
  <c r="BV809" i="10"/>
  <c r="Y367" i="13" s="1"/>
  <c r="BN530" i="10"/>
  <c r="Q88" i="13" s="1"/>
  <c r="BK530" i="10"/>
  <c r="N88" i="13" s="1"/>
  <c r="BF530" i="10"/>
  <c r="I88" i="13" s="1"/>
  <c r="BP530" i="10"/>
  <c r="S88" i="13" s="1"/>
  <c r="BJ530" i="10"/>
  <c r="M88" i="13" s="1"/>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s="1"/>
  <c r="BJ514" i="10"/>
  <c r="M72" i="13" s="1"/>
  <c r="BF514" i="10"/>
  <c r="I72" i="13"/>
  <c r="BO514" i="10"/>
  <c r="BL514" i="10" s="1"/>
  <c r="O72" i="13" s="1"/>
  <c r="BE514" i="10"/>
  <c r="BG514" i="10" s="1"/>
  <c r="J72" i="13" s="1"/>
  <c r="BF539" i="10"/>
  <c r="I97" i="13"/>
  <c r="BE539" i="10"/>
  <c r="H97" i="13"/>
  <c r="BQ539" i="10"/>
  <c r="T97" i="13"/>
  <c r="BN539" i="10"/>
  <c r="Q97" i="13"/>
  <c r="BJ539" i="10"/>
  <c r="M97" i="13"/>
  <c r="BO539" i="10"/>
  <c r="R97" i="13"/>
  <c r="BL539" i="10"/>
  <c r="O97" i="13"/>
  <c r="BM539" i="10"/>
  <c r="P97" i="13"/>
  <c r="BP539" i="10"/>
  <c r="S97" i="13"/>
  <c r="BF502" i="10"/>
  <c r="I60" i="13" s="1"/>
  <c r="BO502" i="10"/>
  <c r="BL502" i="10" s="1"/>
  <c r="O60" i="13" s="1"/>
  <c r="BN502" i="10"/>
  <c r="Q60" i="13" s="1"/>
  <c r="BJ527" i="10"/>
  <c r="M85" i="13"/>
  <c r="BE527" i="10"/>
  <c r="H85" i="13" s="1"/>
  <c r="BP527" i="10"/>
  <c r="S85" i="13" s="1"/>
  <c r="BL527" i="10"/>
  <c r="O85" i="13" s="1"/>
  <c r="BK527" i="10"/>
  <c r="N85" i="13"/>
  <c r="BN526" i="10"/>
  <c r="BK526" i="10" s="1"/>
  <c r="Q84" i="13"/>
  <c r="BQ526" i="10"/>
  <c r="T84" i="13" s="1"/>
  <c r="BE526" i="10"/>
  <c r="BO526" i="10"/>
  <c r="BL526" i="10" s="1"/>
  <c r="O84" i="13" s="1"/>
  <c r="BJ538" i="10"/>
  <c r="M96" i="13"/>
  <c r="BF538" i="10"/>
  <c r="I96" i="13"/>
  <c r="BN538" i="10"/>
  <c r="Q96" i="13"/>
  <c r="BQ538" i="10"/>
  <c r="T96" i="13"/>
  <c r="BO538" i="10"/>
  <c r="R96" i="13"/>
  <c r="BL538" i="10"/>
  <c r="O96" i="13"/>
  <c r="BE538" i="10"/>
  <c r="BG538" i="10"/>
  <c r="J96" i="13"/>
  <c r="BK538" i="10"/>
  <c r="N96" i="13"/>
  <c r="BO501" i="10"/>
  <c r="R59" i="13" s="1"/>
  <c r="BL501" i="10"/>
  <c r="O59" i="13" s="1"/>
  <c r="BN501" i="10"/>
  <c r="Q59" i="13" s="1"/>
  <c r="BK501" i="10"/>
  <c r="N59" i="13" s="1"/>
  <c r="BJ501" i="10"/>
  <c r="BF501" i="10"/>
  <c r="I59" i="13" s="1"/>
  <c r="BP501" i="10"/>
  <c r="S59" i="13" s="1"/>
  <c r="BM501" i="10"/>
  <c r="P59" i="13" s="1"/>
  <c r="BE513" i="10"/>
  <c r="H71" i="13" s="1"/>
  <c r="BO513" i="10"/>
  <c r="BP513" i="10" s="1"/>
  <c r="S71" i="13" s="1"/>
  <c r="BQ513" i="10"/>
  <c r="T71" i="13" s="1"/>
  <c r="BN513" i="10"/>
  <c r="BK513" i="10" s="1"/>
  <c r="Q71" i="13"/>
  <c r="BO537" i="10"/>
  <c r="BN537" i="10"/>
  <c r="Q95" i="13"/>
  <c r="BJ537" i="10"/>
  <c r="M95" i="13"/>
  <c r="BE537" i="10"/>
  <c r="H95" i="13"/>
  <c r="BQ537" i="10"/>
  <c r="T95" i="13"/>
  <c r="BF537" i="10"/>
  <c r="I95" i="13"/>
  <c r="BQ525" i="10"/>
  <c r="T83" i="13" s="1"/>
  <c r="BO525" i="10"/>
  <c r="BL525" i="10" s="1"/>
  <c r="O83" i="13" s="1"/>
  <c r="BF525" i="10"/>
  <c r="I83" i="13"/>
  <c r="BN525" i="10"/>
  <c r="BP525" i="10" s="1"/>
  <c r="S83" i="13" s="1"/>
  <c r="BE512" i="10"/>
  <c r="BF512" i="10"/>
  <c r="I70" i="13" s="1"/>
  <c r="BN512" i="10"/>
  <c r="Q70" i="13"/>
  <c r="BO512" i="10"/>
  <c r="BN536" i="10"/>
  <c r="Q94" i="13" s="1"/>
  <c r="BK536" i="10"/>
  <c r="N94" i="13" s="1"/>
  <c r="BF536" i="10"/>
  <c r="I94" i="13" s="1"/>
  <c r="BQ536" i="10"/>
  <c r="T94" i="13" s="1"/>
  <c r="BE536" i="10"/>
  <c r="BO536" i="10"/>
  <c r="R94" i="13" s="1"/>
  <c r="BL536" i="10"/>
  <c r="O94" i="13" s="1"/>
  <c r="BJ536" i="10"/>
  <c r="M94" i="13" s="1"/>
  <c r="BJ511" i="10"/>
  <c r="M69" i="13"/>
  <c r="BF511" i="10"/>
  <c r="I69" i="13" s="1"/>
  <c r="BN511" i="10"/>
  <c r="Q69" i="13"/>
  <c r="BO511" i="10"/>
  <c r="BL511" i="10" s="1"/>
  <c r="R69" i="13"/>
  <c r="BE511" i="10"/>
  <c r="H69" i="13"/>
  <c r="BP511" i="10"/>
  <c r="S69" i="13"/>
  <c r="BK511" i="10"/>
  <c r="BE499" i="10"/>
  <c r="H57" i="13"/>
  <c r="BN499" i="10"/>
  <c r="Q57" i="13" s="1"/>
  <c r="BO499" i="10"/>
  <c r="BQ524" i="10"/>
  <c r="T82" i="13" s="1"/>
  <c r="BF524" i="10"/>
  <c r="I82" i="13" s="1"/>
  <c r="BO524" i="10"/>
  <c r="R82" i="13" s="1"/>
  <c r="BN524" i="10"/>
  <c r="BK524" i="10" s="1"/>
  <c r="BQ510" i="10"/>
  <c r="T68" i="13"/>
  <c r="BO510" i="10"/>
  <c r="BL510" i="10" s="1"/>
  <c r="O68" i="13" s="1"/>
  <c r="BN510" i="10"/>
  <c r="BK510" i="10" s="1"/>
  <c r="BJ498" i="10"/>
  <c r="M56" i="13" s="1"/>
  <c r="BJ535" i="10"/>
  <c r="M93" i="13" s="1"/>
  <c r="BQ535" i="10"/>
  <c r="T93" i="13" s="1"/>
  <c r="BN535" i="10"/>
  <c r="Q93" i="13" s="1"/>
  <c r="BF523" i="10"/>
  <c r="I81" i="13" s="1"/>
  <c r="BO523" i="10"/>
  <c r="BL523" i="10" s="1"/>
  <c r="O81" i="13" s="1"/>
  <c r="BQ523" i="10"/>
  <c r="T81" i="13" s="1"/>
  <c r="BN523" i="10"/>
  <c r="Q81" i="13" s="1"/>
  <c r="BN522" i="10"/>
  <c r="BK522" i="10" s="1"/>
  <c r="BO522" i="10"/>
  <c r="R80" i="13" s="1"/>
  <c r="BL522" i="10"/>
  <c r="O80" i="13" s="1"/>
  <c r="BF522" i="10"/>
  <c r="I80" i="13" s="1"/>
  <c r="BK534" i="10"/>
  <c r="N92" i="13" s="1"/>
  <c r="BG534" i="10"/>
  <c r="J92" i="13"/>
  <c r="BE534" i="10"/>
  <c r="BO534" i="10"/>
  <c r="R92" i="13" s="1"/>
  <c r="BL534" i="10"/>
  <c r="O92" i="13" s="1"/>
  <c r="BJ534" i="10"/>
  <c r="M92" i="13" s="1"/>
  <c r="BN534" i="10"/>
  <c r="Q92" i="13" s="1"/>
  <c r="BQ534" i="10"/>
  <c r="T92" i="13"/>
  <c r="BF534" i="10"/>
  <c r="I92" i="13" s="1"/>
  <c r="BM534" i="10"/>
  <c r="P92" i="13" s="1"/>
  <c r="BE497" i="10"/>
  <c r="H55" i="13" s="1"/>
  <c r="BJ497" i="10"/>
  <c r="M55" i="13" s="1"/>
  <c r="BJ509" i="10"/>
  <c r="M67" i="13" s="1"/>
  <c r="BF496" i="10"/>
  <c r="I54" i="13"/>
  <c r="BO496" i="10"/>
  <c r="R54" i="13"/>
  <c r="BJ496" i="10"/>
  <c r="M54" i="13" s="1"/>
  <c r="BE496" i="10"/>
  <c r="BG496" i="10" s="1"/>
  <c r="BN496" i="10"/>
  <c r="Q54" i="13" s="1"/>
  <c r="BL496" i="10"/>
  <c r="O54" i="13" s="1"/>
  <c r="BE521" i="10"/>
  <c r="H79" i="13" s="1"/>
  <c r="BN521" i="10"/>
  <c r="BK521" i="10" s="1"/>
  <c r="BO521" i="10"/>
  <c r="BL521" i="10" s="1"/>
  <c r="O79" i="13" s="1"/>
  <c r="R79" i="13"/>
  <c r="BE508" i="10"/>
  <c r="BG508" i="10" s="1"/>
  <c r="BQ508" i="10"/>
  <c r="T66" i="13" s="1"/>
  <c r="BN508" i="10"/>
  <c r="Q66" i="13"/>
  <c r="BO508" i="10"/>
  <c r="R66" i="13" s="1"/>
  <c r="BF533" i="10"/>
  <c r="I91" i="13"/>
  <c r="BO533" i="10"/>
  <c r="R91" i="13"/>
  <c r="BL533" i="10"/>
  <c r="O91" i="13" s="1"/>
  <c r="BN533" i="10"/>
  <c r="Q91" i="13"/>
  <c r="BJ533" i="10"/>
  <c r="M91" i="13" s="1"/>
  <c r="BE533" i="10"/>
  <c r="H91" i="13" s="1"/>
  <c r="BQ533" i="10"/>
  <c r="T91" i="13" s="1"/>
  <c r="BK533" i="10"/>
  <c r="N91" i="13"/>
  <c r="BM533" i="10"/>
  <c r="P91" i="13" s="1"/>
  <c r="BK532" i="10"/>
  <c r="N90" i="13" s="1"/>
  <c r="BE532" i="10"/>
  <c r="BO532" i="10"/>
  <c r="R90" i="13" s="1"/>
  <c r="BP532" i="10"/>
  <c r="S90" i="13" s="1"/>
  <c r="BG532" i="10"/>
  <c r="J90" i="13" s="1"/>
  <c r="BQ532" i="10"/>
  <c r="T90" i="13" s="1"/>
  <c r="BN532" i="10"/>
  <c r="Q90" i="13"/>
  <c r="BL532" i="10"/>
  <c r="O90" i="13" s="1"/>
  <c r="BJ532" i="10"/>
  <c r="M90" i="13" s="1"/>
  <c r="BF532" i="10"/>
  <c r="I90" i="13" s="1"/>
  <c r="BM532" i="10"/>
  <c r="P90" i="13" s="1"/>
  <c r="BQ495" i="10"/>
  <c r="T53" i="13" s="1"/>
  <c r="BE495" i="10"/>
  <c r="H53" i="13" s="1"/>
  <c r="BN495" i="10"/>
  <c r="Q53" i="13" s="1"/>
  <c r="BO495" i="10"/>
  <c r="R53" i="13" s="1"/>
  <c r="BF495" i="10"/>
  <c r="I53" i="13" s="1"/>
  <c r="BJ495" i="10"/>
  <c r="BN507" i="10"/>
  <c r="Q65" i="13"/>
  <c r="BE507" i="10"/>
  <c r="H65" i="13" s="1"/>
  <c r="BO507" i="10"/>
  <c r="R65" i="13" s="1"/>
  <c r="BQ507" i="10"/>
  <c r="T65" i="13" s="1"/>
  <c r="BO520" i="10"/>
  <c r="R78" i="13" s="1"/>
  <c r="BL520" i="10"/>
  <c r="O78" i="13" s="1"/>
  <c r="BF520" i="10"/>
  <c r="I78" i="13" s="1"/>
  <c r="BN520" i="10"/>
  <c r="BQ520" i="10"/>
  <c r="T78" i="13" s="1"/>
  <c r="BE520" i="10"/>
  <c r="BE487" i="10"/>
  <c r="H45" i="13" s="1"/>
  <c r="BO487" i="10"/>
  <c r="BL487" i="10" s="1"/>
  <c r="O45" i="13" s="1"/>
  <c r="BN487" i="10"/>
  <c r="Q45" i="13" s="1"/>
  <c r="BK487" i="10"/>
  <c r="N45" i="13" s="1"/>
  <c r="BP487" i="10"/>
  <c r="S45" i="13" s="1"/>
  <c r="BQ504" i="10"/>
  <c r="T62" i="13"/>
  <c r="BQ502" i="10"/>
  <c r="T60" i="13" s="1"/>
  <c r="BQ501" i="10"/>
  <c r="T59" i="13" s="1"/>
  <c r="BQ497" i="10"/>
  <c r="T55" i="13" s="1"/>
  <c r="BQ487" i="10"/>
  <c r="T45" i="13" s="1"/>
  <c r="BV843" i="10"/>
  <c r="Y401" i="13"/>
  <c r="BV842" i="10"/>
  <c r="Y400" i="13"/>
  <c r="BV840" i="10"/>
  <c r="Y398" i="13" s="1"/>
  <c r="BV838" i="10"/>
  <c r="Y396" i="13" s="1"/>
  <c r="BV837" i="10"/>
  <c r="Y395" i="13"/>
  <c r="BV836" i="10"/>
  <c r="Y394" i="13" s="1"/>
  <c r="BU835" i="10"/>
  <c r="X393" i="13" s="1"/>
  <c r="BV835" i="10"/>
  <c r="Y393" i="13"/>
  <c r="BU832" i="10"/>
  <c r="X390" i="13"/>
  <c r="BU831" i="10"/>
  <c r="X389" i="13" s="1"/>
  <c r="BU830" i="10"/>
  <c r="X388" i="13" s="1"/>
  <c r="BU829" i="10"/>
  <c r="X387" i="13" s="1"/>
  <c r="BU828" i="10"/>
  <c r="X386" i="13" s="1"/>
  <c r="BU827" i="10"/>
  <c r="X385" i="13" s="1"/>
  <c r="BU826" i="10"/>
  <c r="X384" i="13" s="1"/>
  <c r="BU825" i="10"/>
  <c r="X383" i="13" s="1"/>
  <c r="BU824" i="10"/>
  <c r="X382" i="13" s="1"/>
  <c r="BU818" i="10"/>
  <c r="X376" i="13" s="1"/>
  <c r="BU817" i="10"/>
  <c r="X375" i="13" s="1"/>
  <c r="BU816" i="10"/>
  <c r="X374" i="13" s="1"/>
  <c r="BU815" i="10"/>
  <c r="X373" i="13" s="1"/>
  <c r="BU814" i="10"/>
  <c r="X372" i="13" s="1"/>
  <c r="BU813" i="10"/>
  <c r="X371" i="13"/>
  <c r="BU809" i="10"/>
  <c r="X367" i="13" s="1"/>
  <c r="BV808" i="10"/>
  <c r="Y366" i="13" s="1"/>
  <c r="BU808" i="10"/>
  <c r="X366" i="13" s="1"/>
  <c r="BU807" i="10"/>
  <c r="X365" i="13" s="1"/>
  <c r="BU806" i="10"/>
  <c r="X364" i="13" s="1"/>
  <c r="BU805" i="10"/>
  <c r="X363" i="13" s="1"/>
  <c r="BV805" i="10"/>
  <c r="Y363" i="13" s="1"/>
  <c r="BU804" i="10"/>
  <c r="X362" i="13" s="1"/>
  <c r="BU803" i="10"/>
  <c r="X361" i="13" s="1"/>
  <c r="BU802" i="10"/>
  <c r="X360" i="13"/>
  <c r="BU799" i="10"/>
  <c r="X357" i="13"/>
  <c r="BV799" i="10"/>
  <c r="Y357" i="13"/>
  <c r="BU797" i="10"/>
  <c r="X355" i="13"/>
  <c r="BU796" i="10"/>
  <c r="X354" i="13" s="1"/>
  <c r="BV795" i="10"/>
  <c r="Y353" i="13" s="1"/>
  <c r="BU795" i="10"/>
  <c r="X353" i="13"/>
  <c r="BU793" i="10"/>
  <c r="X351" i="13"/>
  <c r="BU792" i="10"/>
  <c r="X350" i="13"/>
  <c r="BV791" i="10"/>
  <c r="Y349" i="13" s="1"/>
  <c r="BU791" i="10"/>
  <c r="X349" i="13" s="1"/>
  <c r="BV787" i="10"/>
  <c r="Y345" i="13"/>
  <c r="BV785" i="10"/>
  <c r="Y343" i="13"/>
  <c r="BV784" i="10"/>
  <c r="Y342" i="13"/>
  <c r="BV783" i="10"/>
  <c r="Y341" i="13"/>
  <c r="BU782" i="10"/>
  <c r="X340" i="13" s="1"/>
  <c r="BV782" i="10"/>
  <c r="Y340" i="13" s="1"/>
  <c r="BV779" i="10"/>
  <c r="Y337" i="13" s="1"/>
  <c r="BU775" i="10"/>
  <c r="X333" i="13"/>
  <c r="BV773" i="10"/>
  <c r="Y331" i="13"/>
  <c r="BU773" i="10"/>
  <c r="X331" i="13" s="1"/>
  <c r="BU772" i="10"/>
  <c r="X330" i="13"/>
  <c r="BV771" i="10"/>
  <c r="Y329" i="13"/>
  <c r="BU770" i="10"/>
  <c r="X328" i="13" s="1"/>
  <c r="BV768" i="10"/>
  <c r="Y326" i="13"/>
  <c r="BV767" i="10"/>
  <c r="Y325" i="13" s="1"/>
  <c r="BU767" i="10"/>
  <c r="X325" i="13"/>
  <c r="BU766" i="10"/>
  <c r="X324" i="13"/>
  <c r="BV766" i="10"/>
  <c r="Y324" i="13"/>
  <c r="BV762" i="10"/>
  <c r="Y320" i="13" s="1"/>
  <c r="BU762" i="10"/>
  <c r="X320" i="13" s="1"/>
  <c r="BV761" i="10"/>
  <c r="Y319" i="13"/>
  <c r="BU761" i="10"/>
  <c r="X319" i="13" s="1"/>
  <c r="BV760" i="10"/>
  <c r="Y318" i="13"/>
  <c r="BU760" i="10"/>
  <c r="X318" i="13"/>
  <c r="BV759" i="10"/>
  <c r="Y317" i="13"/>
  <c r="BU759" i="10"/>
  <c r="X317" i="13"/>
  <c r="BV758" i="10"/>
  <c r="Y316" i="13"/>
  <c r="BU758" i="10"/>
  <c r="X316" i="13" s="1"/>
  <c r="BU757" i="10"/>
  <c r="X315" i="13"/>
  <c r="BV755" i="10"/>
  <c r="Y313" i="13" s="1"/>
  <c r="BU755" i="10"/>
  <c r="X313" i="13"/>
  <c r="BU754" i="10"/>
  <c r="X312" i="13"/>
  <c r="BU756" i="10"/>
  <c r="X314" i="13"/>
  <c r="BV756" i="10"/>
  <c r="Y314" i="13"/>
  <c r="BC508" i="10"/>
  <c r="F66" i="13" s="1"/>
  <c r="BS512" i="10"/>
  <c r="V70" i="13" s="1"/>
  <c r="BA521" i="10"/>
  <c r="D79" i="13" s="1"/>
  <c r="BC530" i="10"/>
  <c r="F88" i="13"/>
  <c r="BS534" i="10"/>
  <c r="V92" i="13" s="1"/>
  <c r="BS538" i="10"/>
  <c r="V96" i="13"/>
  <c r="BS526" i="10"/>
  <c r="V84" i="13" s="1"/>
  <c r="BS539" i="10"/>
  <c r="V97" i="13"/>
  <c r="BB523" i="10"/>
  <c r="E81" i="13" s="1"/>
  <c r="BS541" i="10"/>
  <c r="V99" i="13"/>
  <c r="BC498" i="10"/>
  <c r="F56" i="13" s="1"/>
  <c r="BC487" i="10"/>
  <c r="F45" i="13" s="1"/>
  <c r="BU798" i="10"/>
  <c r="X356" i="13"/>
  <c r="BV798" i="10"/>
  <c r="Y356" i="13"/>
  <c r="BU820" i="10"/>
  <c r="X378" i="13" s="1"/>
  <c r="BV786" i="10"/>
  <c r="Y344" i="13"/>
  <c r="BV774" i="10"/>
  <c r="Y332" i="13"/>
  <c r="BU786" i="10"/>
  <c r="X344" i="13"/>
  <c r="BU774" i="10"/>
  <c r="X332" i="13"/>
  <c r="BV763" i="10"/>
  <c r="Y321" i="13"/>
  <c r="BU763" i="10"/>
  <c r="X321" i="13"/>
  <c r="BU530" i="10"/>
  <c r="X88" i="13"/>
  <c r="BC502" i="10"/>
  <c r="F60" i="13" s="1"/>
  <c r="BB532" i="10"/>
  <c r="E90" i="13"/>
  <c r="BU528" i="10"/>
  <c r="X86" i="13"/>
  <c r="BA528" i="10"/>
  <c r="D86" i="13"/>
  <c r="BC534" i="10"/>
  <c r="F92" i="13" s="1"/>
  <c r="BC524" i="10"/>
  <c r="F82" i="13" s="1"/>
  <c r="BA538" i="10"/>
  <c r="D96" i="13"/>
  <c r="BA504" i="10"/>
  <c r="D62" i="13"/>
  <c r="BA512" i="10"/>
  <c r="BA517" i="10"/>
  <c r="D75" i="13"/>
  <c r="BC512" i="10"/>
  <c r="F70" i="13" s="1"/>
  <c r="BC517" i="10"/>
  <c r="F75" i="13"/>
  <c r="BS516" i="10"/>
  <c r="V74" i="13"/>
  <c r="BB530" i="10"/>
  <c r="E88" i="13" s="1"/>
  <c r="BA502" i="10"/>
  <c r="D60" i="13" s="1"/>
  <c r="BC504" i="10"/>
  <c r="F62" i="13"/>
  <c r="D65" i="13"/>
  <c r="D69" i="13"/>
  <c r="BA516" i="10"/>
  <c r="D74" i="13"/>
  <c r="BC507" i="10"/>
  <c r="F65" i="13" s="1"/>
  <c r="BC511" i="10"/>
  <c r="F69" i="13"/>
  <c r="BC516" i="10"/>
  <c r="F74" i="13"/>
  <c r="BA520" i="10"/>
  <c r="D78" i="13"/>
  <c r="BA524" i="10"/>
  <c r="BW524" i="10" s="1"/>
  <c r="AG82" i="13" s="1"/>
  <c r="D82" i="13"/>
  <c r="BB522" i="10"/>
  <c r="E80" i="13" s="1"/>
  <c r="BC520" i="10"/>
  <c r="F78" i="13"/>
  <c r="BA534" i="10"/>
  <c r="D92" i="13" s="1"/>
  <c r="BA542" i="10"/>
  <c r="D100" i="13" s="1"/>
  <c r="BB541" i="10"/>
  <c r="E99" i="13"/>
  <c r="BC538" i="10"/>
  <c r="F96" i="13"/>
  <c r="BB505" i="10"/>
  <c r="E63" i="13"/>
  <c r="BS496" i="10"/>
  <c r="V54" i="13" s="1"/>
  <c r="BS505" i="10"/>
  <c r="V63" i="13"/>
  <c r="BS527" i="10"/>
  <c r="V85" i="13" s="1"/>
  <c r="BA527" i="10"/>
  <c r="D85" i="13" s="1"/>
  <c r="BC523" i="10"/>
  <c r="F81" i="13" s="1"/>
  <c r="D53" i="13"/>
  <c r="BA499" i="10"/>
  <c r="BB501" i="10"/>
  <c r="E59" i="13" s="1"/>
  <c r="BC495" i="10"/>
  <c r="F53" i="13"/>
  <c r="BC499" i="10"/>
  <c r="F57" i="13"/>
  <c r="BD501" i="10"/>
  <c r="G59" i="13" s="1"/>
  <c r="BS501" i="10"/>
  <c r="V59" i="13" s="1"/>
  <c r="BU504" i="10"/>
  <c r="X62" i="13"/>
  <c r="BS510" i="10"/>
  <c r="V68" i="13" s="1"/>
  <c r="BS514" i="10"/>
  <c r="V72" i="13"/>
  <c r="BB510" i="10"/>
  <c r="E68" i="13"/>
  <c r="BB514" i="10"/>
  <c r="E72" i="13" s="1"/>
  <c r="BS511" i="10"/>
  <c r="V69" i="13"/>
  <c r="BS517" i="10"/>
  <c r="V75" i="13"/>
  <c r="BA523" i="10"/>
  <c r="BW523" i="10" s="1"/>
  <c r="AG81" i="13" s="1"/>
  <c r="D81" i="13"/>
  <c r="BC532" i="10"/>
  <c r="F90" i="13"/>
  <c r="BA532" i="10"/>
  <c r="D90" i="13" s="1"/>
  <c r="BV532" i="10"/>
  <c r="Y90" i="13" s="1"/>
  <c r="BC536" i="10"/>
  <c r="F94" i="13" s="1"/>
  <c r="D94" i="13"/>
  <c r="BC541" i="10"/>
  <c r="F99" i="13"/>
  <c r="BA541" i="10"/>
  <c r="D99" i="13"/>
  <c r="BB496" i="10"/>
  <c r="E54" i="13"/>
  <c r="BD496" i="10"/>
  <c r="G54" i="13" s="1"/>
  <c r="BD505" i="10"/>
  <c r="G63" i="13"/>
  <c r="BS523" i="10"/>
  <c r="V81" i="13" s="1"/>
  <c r="D54" i="13"/>
  <c r="BA505" i="10"/>
  <c r="D63" i="13"/>
  <c r="BB502" i="10"/>
  <c r="E60" i="13" s="1"/>
  <c r="BC497" i="10"/>
  <c r="F55" i="13" s="1"/>
  <c r="BC505" i="10"/>
  <c r="F63" i="13"/>
  <c r="BD502" i="10"/>
  <c r="G60" i="13"/>
  <c r="BS498" i="10"/>
  <c r="V56" i="13" s="1"/>
  <c r="BS502" i="10"/>
  <c r="V60" i="13" s="1"/>
  <c r="BA513" i="10"/>
  <c r="D71" i="13" s="1"/>
  <c r="BB507" i="10"/>
  <c r="E65" i="13" s="1"/>
  <c r="BB511" i="10"/>
  <c r="E69" i="13"/>
  <c r="BB516" i="10"/>
  <c r="E74" i="13"/>
  <c r="BC509" i="10"/>
  <c r="F67" i="13" s="1"/>
  <c r="BS507" i="10"/>
  <c r="V65" i="13" s="1"/>
  <c r="BU527" i="10"/>
  <c r="X85" i="13" s="1"/>
  <c r="BS521" i="10"/>
  <c r="V79" i="13" s="1"/>
  <c r="BS525" i="10"/>
  <c r="V83" i="13" s="1"/>
  <c r="BS530" i="10"/>
  <c r="V88" i="13"/>
  <c r="BO530" i="10"/>
  <c r="R88" i="13"/>
  <c r="BA530" i="10"/>
  <c r="D88" i="13"/>
  <c r="BB525" i="10"/>
  <c r="E83" i="13"/>
  <c r="BC525" i="10"/>
  <c r="F83" i="13" s="1"/>
  <c r="BS532" i="10"/>
  <c r="BS500" i="10"/>
  <c r="V58" i="13" s="1"/>
  <c r="BV505" i="10"/>
  <c r="Y63" i="13"/>
  <c r="BA501" i="10"/>
  <c r="D59" i="13" s="1"/>
  <c r="BB495" i="10"/>
  <c r="E53" i="13"/>
  <c r="BB499" i="10"/>
  <c r="E57" i="13" s="1"/>
  <c r="BB504" i="10"/>
  <c r="E62" i="13"/>
  <c r="BC496" i="10"/>
  <c r="F54" i="13" s="1"/>
  <c r="BC501" i="10"/>
  <c r="F59" i="13"/>
  <c r="BD495" i="10"/>
  <c r="G53" i="13"/>
  <c r="BD499" i="10"/>
  <c r="G57" i="13"/>
  <c r="BD504" i="10"/>
  <c r="G62" i="13"/>
  <c r="BS495" i="10"/>
  <c r="V53" i="13"/>
  <c r="BS499" i="10"/>
  <c r="V57" i="13"/>
  <c r="BS504" i="10"/>
  <c r="V62" i="13"/>
  <c r="BU505" i="10"/>
  <c r="X63" i="13"/>
  <c r="D68" i="13"/>
  <c r="BA514" i="10"/>
  <c r="BW514" i="10" s="1"/>
  <c r="AG72" i="13" s="1"/>
  <c r="D72" i="13"/>
  <c r="BB508" i="10"/>
  <c r="E66" i="13"/>
  <c r="BB512" i="10"/>
  <c r="E70" i="13" s="1"/>
  <c r="BB517" i="10"/>
  <c r="E75" i="13"/>
  <c r="BC510" i="10"/>
  <c r="F68" i="13" s="1"/>
  <c r="BC514" i="10"/>
  <c r="F72" i="13" s="1"/>
  <c r="BS508" i="10"/>
  <c r="V66" i="13"/>
  <c r="BC522" i="10"/>
  <c r="F80" i="13" s="1"/>
  <c r="BA522" i="10"/>
  <c r="BW522" i="10" s="1"/>
  <c r="AG80" i="13" s="1"/>
  <c r="BC526" i="10"/>
  <c r="F84" i="13" s="1"/>
  <c r="BA525" i="10"/>
  <c r="BW525" i="10" s="1"/>
  <c r="AG83" i="13" s="1"/>
  <c r="D83" i="13"/>
  <c r="BB521" i="10"/>
  <c r="E79" i="13"/>
  <c r="BB526" i="10"/>
  <c r="E84" i="13" s="1"/>
  <c r="BC521" i="10"/>
  <c r="F79" i="13" s="1"/>
  <c r="BC527" i="10"/>
  <c r="F85" i="13"/>
  <c r="BS522" i="10"/>
  <c r="BB536" i="10"/>
  <c r="E94" i="13" s="1"/>
  <c r="BS536" i="10"/>
  <c r="V94" i="13"/>
  <c r="BA539" i="10"/>
  <c r="D97" i="13"/>
  <c r="BB533" i="10"/>
  <c r="E91" i="13"/>
  <c r="BB537" i="10"/>
  <c r="E95" i="13"/>
  <c r="BB542" i="10"/>
  <c r="E100" i="13" s="1"/>
  <c r="BC539" i="10"/>
  <c r="F97" i="13"/>
  <c r="BS533" i="10"/>
  <c r="V91" i="13" s="1"/>
  <c r="BS537" i="10"/>
  <c r="V95" i="13"/>
  <c r="BB520" i="10"/>
  <c r="E78" i="13" s="1"/>
  <c r="BB524" i="10"/>
  <c r="E82" i="13" s="1"/>
  <c r="BB528" i="10"/>
  <c r="E86" i="13"/>
  <c r="BS520" i="10"/>
  <c r="V78" i="13" s="1"/>
  <c r="BS524" i="10"/>
  <c r="V82" i="13"/>
  <c r="BB534" i="10"/>
  <c r="E92" i="13" s="1"/>
  <c r="BB538" i="10"/>
  <c r="E96" i="13"/>
  <c r="BA533" i="10"/>
  <c r="D91" i="13" s="1"/>
  <c r="BA537" i="10"/>
  <c r="BB539" i="10"/>
  <c r="E97" i="13"/>
  <c r="BC533" i="10"/>
  <c r="F91" i="13"/>
  <c r="BC537" i="10"/>
  <c r="F95" i="13"/>
  <c r="BD532" i="10"/>
  <c r="G90" i="13"/>
  <c r="BD533" i="10"/>
  <c r="G91" i="13"/>
  <c r="BD534" i="10"/>
  <c r="G92" i="13" s="1"/>
  <c r="BV534" i="10"/>
  <c r="Y92" i="13" s="1"/>
  <c r="BD536" i="10"/>
  <c r="G94" i="13" s="1"/>
  <c r="BD537" i="10"/>
  <c r="G95" i="13"/>
  <c r="BP537" i="10"/>
  <c r="S95" i="13" s="1"/>
  <c r="BD538" i="10"/>
  <c r="G96" i="13"/>
  <c r="BU538" i="10"/>
  <c r="X96" i="13"/>
  <c r="BV538" i="10"/>
  <c r="Y96" i="13"/>
  <c r="BD539" i="10"/>
  <c r="G97" i="13"/>
  <c r="BD541" i="10"/>
  <c r="G99" i="13"/>
  <c r="BV542" i="10"/>
  <c r="Y100" i="13" s="1"/>
  <c r="BD520" i="10"/>
  <c r="G78" i="13"/>
  <c r="BD522" i="10"/>
  <c r="G80" i="13"/>
  <c r="BD523" i="10"/>
  <c r="G81" i="13"/>
  <c r="BD524" i="10"/>
  <c r="G82" i="13" s="1"/>
  <c r="BD525" i="10"/>
  <c r="G83" i="13" s="1"/>
  <c r="BD526" i="10"/>
  <c r="G84" i="13" s="1"/>
  <c r="BD527" i="10"/>
  <c r="G85" i="13" s="1"/>
  <c r="BV527" i="10"/>
  <c r="Y85" i="13" s="1"/>
  <c r="BD528" i="10"/>
  <c r="G86" i="13"/>
  <c r="BV528" i="10"/>
  <c r="Y86" i="13"/>
  <c r="BD530" i="10"/>
  <c r="G88" i="13"/>
  <c r="BV530" i="10"/>
  <c r="Y88" i="13"/>
  <c r="BD521" i="10"/>
  <c r="G79" i="13"/>
  <c r="BD510" i="10"/>
  <c r="G68" i="13" s="1"/>
  <c r="BD511" i="10"/>
  <c r="G69" i="13"/>
  <c r="BG511" i="10"/>
  <c r="J69" i="13" s="1"/>
  <c r="BD512" i="10"/>
  <c r="G70" i="13"/>
  <c r="BD514" i="10"/>
  <c r="G72" i="13" s="1"/>
  <c r="BD516" i="10"/>
  <c r="G74" i="13"/>
  <c r="BD517" i="10"/>
  <c r="G75" i="13"/>
  <c r="BV517" i="10"/>
  <c r="Y75" i="13"/>
  <c r="BD507" i="10"/>
  <c r="G65" i="13" s="1"/>
  <c r="BD508" i="10"/>
  <c r="G66" i="13"/>
  <c r="BD509" i="10"/>
  <c r="G67" i="13" s="1"/>
  <c r="BT491" i="10"/>
  <c r="BT483" i="10"/>
  <c r="W41" i="13" s="1"/>
  <c r="BR491" i="10"/>
  <c r="BI491" i="10"/>
  <c r="BI483" i="10"/>
  <c r="BF483" i="10" s="1"/>
  <c r="I41" i="13" s="1"/>
  <c r="BH491" i="10"/>
  <c r="BH483" i="10"/>
  <c r="BK508" i="10"/>
  <c r="N66" i="13" s="1"/>
  <c r="BM536" i="10"/>
  <c r="P94" i="13" s="1"/>
  <c r="BP508" i="10"/>
  <c r="S66" i="13" s="1"/>
  <c r="BK496" i="10"/>
  <c r="N54" i="13" s="1"/>
  <c r="BG495" i="10"/>
  <c r="J53" i="13" s="1"/>
  <c r="BG516" i="10"/>
  <c r="J74" i="13"/>
  <c r="BG504" i="10"/>
  <c r="J62" i="13"/>
  <c r="BG541" i="10"/>
  <c r="J99" i="13"/>
  <c r="BP541" i="10"/>
  <c r="S99" i="13"/>
  <c r="BK539" i="10"/>
  <c r="N97" i="13"/>
  <c r="BG527" i="10"/>
  <c r="J85" i="13" s="1"/>
  <c r="BG539" i="10"/>
  <c r="J97" i="13"/>
  <c r="BP514" i="10"/>
  <c r="BV514" i="10" s="1"/>
  <c r="Y72" i="13" s="1"/>
  <c r="BP538" i="10"/>
  <c r="S96" i="13"/>
  <c r="BM538" i="10"/>
  <c r="P96" i="13"/>
  <c r="BG537" i="10"/>
  <c r="J95" i="13"/>
  <c r="N69" i="13"/>
  <c r="BG536" i="10"/>
  <c r="J94" i="13" s="1"/>
  <c r="BP536" i="10"/>
  <c r="S94" i="13" s="1"/>
  <c r="BV536" i="10"/>
  <c r="Y94" i="13" s="1"/>
  <c r="BP534" i="10"/>
  <c r="S92" i="13" s="1"/>
  <c r="BG533" i="10"/>
  <c r="J91" i="13" s="1"/>
  <c r="BP533" i="10"/>
  <c r="S91" i="13"/>
  <c r="BK507" i="10"/>
  <c r="N65" i="13"/>
  <c r="BU541" i="10"/>
  <c r="X99" i="13"/>
  <c r="BU533" i="10"/>
  <c r="X91" i="13"/>
  <c r="BV539" i="10"/>
  <c r="Y97" i="13"/>
  <c r="BU539" i="10"/>
  <c r="X97" i="13"/>
  <c r="BU534" i="10"/>
  <c r="X92" i="13"/>
  <c r="BV533" i="10"/>
  <c r="Y91" i="13" s="1"/>
  <c r="BU532" i="10"/>
  <c r="X90" i="13" s="1"/>
  <c r="BV541" i="10"/>
  <c r="Y99" i="13"/>
  <c r="BV516" i="10"/>
  <c r="Y74" i="13"/>
  <c r="BU516" i="10"/>
  <c r="X74" i="13"/>
  <c r="BU517" i="10"/>
  <c r="X75" i="13"/>
  <c r="BV504" i="10"/>
  <c r="Y62" i="13"/>
  <c r="AZ491" i="10"/>
  <c r="BQ491" i="10"/>
  <c r="T49" i="13"/>
  <c r="BQ490" i="10"/>
  <c r="T48" i="13"/>
  <c r="BQ488" i="10"/>
  <c r="T46" i="13" s="1"/>
  <c r="D45" i="13"/>
  <c r="AZ483" i="10"/>
  <c r="BO483" i="10" s="1"/>
  <c r="C41" i="13"/>
  <c r="BQ482" i="10"/>
  <c r="T40" i="13" s="1"/>
  <c r="BC457" i="10"/>
  <c r="F15" i="13"/>
  <c r="AZ479" i="10"/>
  <c r="BO479" i="10"/>
  <c r="R37" i="13"/>
  <c r="AZ478" i="10"/>
  <c r="BO478" i="10"/>
  <c r="R36" i="13"/>
  <c r="BO477" i="10"/>
  <c r="R35" i="13"/>
  <c r="BO476" i="10"/>
  <c r="R34" i="13" s="1"/>
  <c r="BO475" i="10"/>
  <c r="R33" i="13"/>
  <c r="BO474" i="10"/>
  <c r="R32" i="13"/>
  <c r="BO473" i="10"/>
  <c r="R31" i="13" s="1"/>
  <c r="BO472" i="10"/>
  <c r="R30" i="13" s="1"/>
  <c r="BO471" i="10"/>
  <c r="R29" i="13" s="1"/>
  <c r="AZ466" i="10"/>
  <c r="AZ465" i="10"/>
  <c r="D22" i="13"/>
  <c r="D21" i="13"/>
  <c r="AZ454" i="10"/>
  <c r="AZ453" i="10"/>
  <c r="AZ445" i="10"/>
  <c r="BT479" i="10"/>
  <c r="BT478" i="10"/>
  <c r="BS470" i="10"/>
  <c r="V28" i="13"/>
  <c r="BR479" i="10"/>
  <c r="BR478" i="10"/>
  <c r="BR466" i="10"/>
  <c r="BR465" i="10"/>
  <c r="BR454" i="10"/>
  <c r="BR453" i="10"/>
  <c r="U11" i="13" s="1"/>
  <c r="BR445" i="10"/>
  <c r="BI479" i="10"/>
  <c r="BI478" i="10"/>
  <c r="BH479" i="10"/>
  <c r="BH478" i="10"/>
  <c r="BB470" i="10"/>
  <c r="E28" i="13" s="1"/>
  <c r="BD470" i="10"/>
  <c r="G28" i="13" s="1"/>
  <c r="BT454" i="10"/>
  <c r="BT453" i="10"/>
  <c r="W11" i="13" s="1"/>
  <c r="BT445" i="10"/>
  <c r="BT466" i="10"/>
  <c r="BT465" i="10"/>
  <c r="BI466" i="10"/>
  <c r="BI465" i="10"/>
  <c r="BH466" i="10"/>
  <c r="BH465" i="10"/>
  <c r="BA467" i="10"/>
  <c r="D25" i="13"/>
  <c r="BU536" i="10"/>
  <c r="X94" i="13" s="1"/>
  <c r="BJ492" i="10"/>
  <c r="M50" i="13"/>
  <c r="BQ492" i="10"/>
  <c r="T50" i="13"/>
  <c r="BM492" i="10"/>
  <c r="P50" i="13"/>
  <c r="BG492" i="10"/>
  <c r="J50" i="13"/>
  <c r="BP492" i="10"/>
  <c r="S50" i="13"/>
  <c r="BL492" i="10"/>
  <c r="O50" i="13"/>
  <c r="BF492" i="10"/>
  <c r="I50" i="13"/>
  <c r="BN492" i="10"/>
  <c r="Q50" i="13"/>
  <c r="BK492" i="10"/>
  <c r="N50" i="13"/>
  <c r="BE492" i="10"/>
  <c r="BO492" i="10"/>
  <c r="R50"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BL488" i="10" s="1"/>
  <c r="O46" i="13" s="1"/>
  <c r="R46" i="13"/>
  <c r="BN488" i="10"/>
  <c r="Q46" i="13"/>
  <c r="BK488" i="10"/>
  <c r="BM488" i="10" s="1"/>
  <c r="P46" i="13" s="1"/>
  <c r="BE486" i="10"/>
  <c r="BJ486" i="10"/>
  <c r="M44" i="13" s="1"/>
  <c r="BF486" i="10"/>
  <c r="I44" i="13" s="1"/>
  <c r="BN486" i="10"/>
  <c r="Q44" i="13"/>
  <c r="BO486" i="10"/>
  <c r="BL486" i="10" s="1"/>
  <c r="BM486" i="10" s="1"/>
  <c r="P44" i="13" s="1"/>
  <c r="BO485" i="10"/>
  <c r="R43" i="13" s="1"/>
  <c r="BF485" i="10"/>
  <c r="I43" i="13" s="1"/>
  <c r="BN485" i="10"/>
  <c r="Q43" i="13" s="1"/>
  <c r="BK485" i="10"/>
  <c r="N43" i="13" s="1"/>
  <c r="BJ485" i="10"/>
  <c r="M43" i="13" s="1"/>
  <c r="BE485" i="10"/>
  <c r="H43" i="13" s="1"/>
  <c r="BQ485" i="10"/>
  <c r="T43" i="13" s="1"/>
  <c r="BO484" i="10"/>
  <c r="BL484" i="10" s="1"/>
  <c r="O42" i="13" s="1"/>
  <c r="BN484" i="10"/>
  <c r="Q42" i="13" s="1"/>
  <c r="BK484" i="10"/>
  <c r="BE484" i="10"/>
  <c r="BQ484" i="10"/>
  <c r="T42" i="13"/>
  <c r="BN483" i="10"/>
  <c r="Q41" i="13"/>
  <c r="BN482" i="10"/>
  <c r="BK482" i="10" s="1"/>
  <c r="N40" i="13" s="1"/>
  <c r="BF482" i="10"/>
  <c r="I40" i="13" s="1"/>
  <c r="BO482" i="10"/>
  <c r="BL482" i="10" s="1"/>
  <c r="O40" i="13" s="1"/>
  <c r="R40" i="13"/>
  <c r="BF470" i="10"/>
  <c r="I28" i="13" s="1"/>
  <c r="BQ470" i="10"/>
  <c r="T28" i="13" s="1"/>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N460" i="10"/>
  <c r="Q18" i="13" s="1"/>
  <c r="BF464" i="10"/>
  <c r="I22" i="13"/>
  <c r="BO464" i="10"/>
  <c r="R22" i="13"/>
  <c r="BJ464" i="10"/>
  <c r="M22" i="13"/>
  <c r="BE464" i="10"/>
  <c r="BN464" i="10"/>
  <c r="Q22" i="13"/>
  <c r="BL464" i="10"/>
  <c r="O22" i="13"/>
  <c r="BJ471" i="10"/>
  <c r="M29" i="13" s="1"/>
  <c r="BN471" i="10"/>
  <c r="Q29" i="13" s="1"/>
  <c r="BQ471" i="10"/>
  <c r="T29" i="13" s="1"/>
  <c r="BF475" i="10"/>
  <c r="I33" i="13"/>
  <c r="BN475" i="10"/>
  <c r="Q33" i="13"/>
  <c r="BE475" i="10"/>
  <c r="BG475" i="10" s="1"/>
  <c r="H33" i="13"/>
  <c r="BJ475" i="10"/>
  <c r="M33" i="13"/>
  <c r="BD479" i="10"/>
  <c r="G37" i="13"/>
  <c r="BF479" i="10"/>
  <c r="I37" i="13"/>
  <c r="BN479" i="10"/>
  <c r="Q37" i="13"/>
  <c r="BJ479" i="10"/>
  <c r="M37" i="13"/>
  <c r="BQ479" i="10"/>
  <c r="T37" i="13"/>
  <c r="BE479" i="10"/>
  <c r="H37" i="13"/>
  <c r="BE470" i="10"/>
  <c r="BG470" i="10"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BG461" i="10" s="1"/>
  <c r="BE461" i="10"/>
  <c r="H19" i="13"/>
  <c r="BN461" i="10"/>
  <c r="Q19" i="13"/>
  <c r="BJ461" i="10"/>
  <c r="BV461" i="10" s="1"/>
  <c r="Y19" i="13" s="1"/>
  <c r="BD465" i="10"/>
  <c r="G23" i="13"/>
  <c r="BO465" i="10"/>
  <c r="R23" i="13"/>
  <c r="BL465" i="10"/>
  <c r="O23" i="13"/>
  <c r="BN465" i="10"/>
  <c r="Q23" i="13"/>
  <c r="BE465" i="10"/>
  <c r="H23" i="13"/>
  <c r="BF465" i="10"/>
  <c r="I23" i="13"/>
  <c r="BP465" i="10"/>
  <c r="S23" i="13"/>
  <c r="BJ465" i="10"/>
  <c r="M23" i="13"/>
  <c r="BQ472" i="10"/>
  <c r="T30" i="13" s="1"/>
  <c r="BN472" i="10"/>
  <c r="Q30" i="13" s="1"/>
  <c r="BF472" i="10"/>
  <c r="I30" i="13" s="1"/>
  <c r="D34" i="13"/>
  <c r="BQ476" i="10"/>
  <c r="T34" i="13" s="1"/>
  <c r="BE476" i="10"/>
  <c r="BN476" i="10"/>
  <c r="BK476" i="10" s="1"/>
  <c r="N34" i="13" s="1"/>
  <c r="BC480" i="10"/>
  <c r="F38" i="13"/>
  <c r="BQ480" i="10"/>
  <c r="T38" i="13"/>
  <c r="BE480" i="10"/>
  <c r="BN480" i="10"/>
  <c r="Q38" i="13"/>
  <c r="BM480" i="10"/>
  <c r="P38" i="13"/>
  <c r="BK480" i="10"/>
  <c r="N38" i="13"/>
  <c r="BF480" i="10"/>
  <c r="I38" i="13"/>
  <c r="BG480" i="10"/>
  <c r="J38" i="13"/>
  <c r="BP480" i="10"/>
  <c r="S38" i="13"/>
  <c r="BL480" i="10"/>
  <c r="O38" i="13"/>
  <c r="BJ480" i="10"/>
  <c r="M38" i="13"/>
  <c r="BN448" i="10"/>
  <c r="Q6" i="13" s="1"/>
  <c r="BO448" i="10"/>
  <c r="R6" i="13" s="1"/>
  <c r="BQ448" i="10"/>
  <c r="T6" i="13" s="1"/>
  <c r="BF448" i="10"/>
  <c r="I6" i="13" s="1"/>
  <c r="BQ452" i="10"/>
  <c r="T10" i="13" s="1"/>
  <c r="BO452" i="10"/>
  <c r="R10" i="13"/>
  <c r="BN452" i="10"/>
  <c r="Q10" i="13"/>
  <c r="BF452" i="10"/>
  <c r="I10" i="13"/>
  <c r="BE452" i="10"/>
  <c r="BJ452" i="10"/>
  <c r="M10" i="13"/>
  <c r="BK452" i="10"/>
  <c r="N10"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Q473" i="10"/>
  <c r="T31" i="13"/>
  <c r="BE473" i="10"/>
  <c r="H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s="1"/>
  <c r="BO449" i="10"/>
  <c r="BP449" i="10" s="1"/>
  <c r="S7" i="13" s="1"/>
  <c r="BQ449" i="10"/>
  <c r="T7" i="13" s="1"/>
  <c r="BF449" i="10"/>
  <c r="I7" i="13" s="1"/>
  <c r="BO453" i="10"/>
  <c r="R11" i="13" s="1"/>
  <c r="BQ453" i="10"/>
  <c r="T11" i="13" s="1"/>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s="1"/>
  <c r="BE474" i="10"/>
  <c r="BJ474" i="10"/>
  <c r="M32" i="13" s="1"/>
  <c r="BN474" i="10"/>
  <c r="Q32" i="13" s="1"/>
  <c r="BF474" i="10"/>
  <c r="I32" i="13" s="1"/>
  <c r="BJ478" i="10"/>
  <c r="M36" i="13"/>
  <c r="BE478" i="10"/>
  <c r="BN478" i="10"/>
  <c r="Q36" i="13"/>
  <c r="BF478" i="10"/>
  <c r="I36" i="13"/>
  <c r="BQ478" i="10"/>
  <c r="T36" i="13"/>
  <c r="BQ466" i="10"/>
  <c r="T24" i="13"/>
  <c r="BQ465" i="10"/>
  <c r="T23" i="13"/>
  <c r="BQ463" i="10"/>
  <c r="T21" i="13"/>
  <c r="BQ462" i="10"/>
  <c r="T20" i="13"/>
  <c r="BQ461" i="10"/>
  <c r="T19" i="13" s="1"/>
  <c r="BQ457" i="10"/>
  <c r="T15" i="13"/>
  <c r="BF457" i="10"/>
  <c r="I15" i="13"/>
  <c r="BJ457" i="10"/>
  <c r="M15" i="13"/>
  <c r="BJ445" i="10"/>
  <c r="BJ446" i="10"/>
  <c r="M4" i="13" s="1"/>
  <c r="BC465" i="10"/>
  <c r="F23" i="13"/>
  <c r="BB465" i="10"/>
  <c r="E23" i="13"/>
  <c r="BB480" i="10"/>
  <c r="E38" i="13"/>
  <c r="BS460" i="10"/>
  <c r="V18" i="13" s="1"/>
  <c r="BD464" i="10"/>
  <c r="G22" i="13"/>
  <c r="BB471" i="10"/>
  <c r="E29" i="13"/>
  <c r="BC483" i="10"/>
  <c r="F41" i="13" s="1"/>
  <c r="BC491" i="10"/>
  <c r="F49" i="13"/>
  <c r="BC461" i="10"/>
  <c r="F19" i="13"/>
  <c r="BB472" i="10"/>
  <c r="E30" i="13"/>
  <c r="BC476" i="10"/>
  <c r="F34" i="13" s="1"/>
  <c r="BV480" i="10"/>
  <c r="Y38" i="13"/>
  <c r="BC484" i="10"/>
  <c r="F42" i="13" s="1"/>
  <c r="BC488" i="10"/>
  <c r="F46" i="13" s="1"/>
  <c r="BC492" i="10"/>
  <c r="F50" i="13"/>
  <c r="BC458" i="10"/>
  <c r="F16" i="13" s="1"/>
  <c r="BS462" i="10"/>
  <c r="V20" i="13"/>
  <c r="BS466" i="10"/>
  <c r="V24" i="13"/>
  <c r="BS457" i="10"/>
  <c r="V15" i="13"/>
  <c r="BC485" i="10"/>
  <c r="F43" i="13" s="1"/>
  <c r="BC489" i="10"/>
  <c r="F47" i="13"/>
  <c r="BC463" i="10"/>
  <c r="F21" i="13"/>
  <c r="BC474" i="10"/>
  <c r="F32" i="13"/>
  <c r="BC482" i="10"/>
  <c r="F40" i="13" s="1"/>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s="1"/>
  <c r="D20" i="13"/>
  <c r="BA466" i="10"/>
  <c r="D24" i="13"/>
  <c r="BB461" i="10"/>
  <c r="E19" i="13"/>
  <c r="BD461" i="10"/>
  <c r="G19" i="13"/>
  <c r="BC472" i="10"/>
  <c r="F30" i="13" s="1"/>
  <c r="BB462" i="10"/>
  <c r="E20" i="13"/>
  <c r="BD462" i="10"/>
  <c r="G20" i="13"/>
  <c r="BC462" i="10"/>
  <c r="F20" i="13"/>
  <c r="BD476" i="10"/>
  <c r="G34" i="13" s="1"/>
  <c r="BC467" i="10"/>
  <c r="F25" i="13"/>
  <c r="BC478" i="10"/>
  <c r="F36" i="13"/>
  <c r="BD478" i="10"/>
  <c r="G36" i="13"/>
  <c r="BB478" i="10"/>
  <c r="E36" i="13"/>
  <c r="BA478" i="10"/>
  <c r="D36" i="13"/>
  <c r="BC464" i="10"/>
  <c r="F22" i="13"/>
  <c r="BD471" i="10"/>
  <c r="G29" i="13" s="1"/>
  <c r="BB479" i="10"/>
  <c r="E37" i="13"/>
  <c r="BD460" i="10"/>
  <c r="G18" i="13" s="1"/>
  <c r="BA479" i="10"/>
  <c r="D37" i="13"/>
  <c r="BC479" i="10"/>
  <c r="F37" i="13"/>
  <c r="BB466" i="10"/>
  <c r="E24" i="13"/>
  <c r="BD466" i="10"/>
  <c r="G24" i="13"/>
  <c r="D29" i="13"/>
  <c r="BC471" i="10"/>
  <c r="F29" i="13" s="1"/>
  <c r="BB464" i="10"/>
  <c r="E22" i="13"/>
  <c r="D43" i="13"/>
  <c r="D47" i="13"/>
  <c r="BA483" i="10"/>
  <c r="D41" i="13" s="1"/>
  <c r="BA491" i="10"/>
  <c r="D49" i="13"/>
  <c r="BS463" i="10"/>
  <c r="V21" i="13"/>
  <c r="BS473" i="10"/>
  <c r="V31" i="13" s="1"/>
  <c r="BS475" i="10"/>
  <c r="V33" i="13"/>
  <c r="BS477" i="10"/>
  <c r="V35" i="13"/>
  <c r="BS479" i="10"/>
  <c r="V37" i="13"/>
  <c r="BS482" i="10"/>
  <c r="V40" i="13" s="1"/>
  <c r="BD482" i="10"/>
  <c r="G40" i="13" s="1"/>
  <c r="BS484" i="10"/>
  <c r="V42" i="13"/>
  <c r="BD484" i="10"/>
  <c r="G42" i="13"/>
  <c r="BS486" i="10"/>
  <c r="V44" i="13" s="1"/>
  <c r="BD486" i="10"/>
  <c r="G44" i="13"/>
  <c r="BS488" i="10"/>
  <c r="V46" i="13"/>
  <c r="BD488" i="10"/>
  <c r="G46" i="13" s="1"/>
  <c r="BU490" i="10"/>
  <c r="X48" i="13"/>
  <c r="BS490" i="10"/>
  <c r="V48" i="13"/>
  <c r="BD490" i="10"/>
  <c r="G48" i="13"/>
  <c r="BU492" i="10"/>
  <c r="X50" i="13"/>
  <c r="BS492" i="10"/>
  <c r="V50" i="13"/>
  <c r="BD492" i="10"/>
  <c r="G50" i="13"/>
  <c r="BV492" i="10"/>
  <c r="Y50" i="13"/>
  <c r="BB482" i="10"/>
  <c r="E40" i="13" s="1"/>
  <c r="BB484" i="10"/>
  <c r="E42" i="13"/>
  <c r="BB486" i="10"/>
  <c r="E44" i="13" s="1"/>
  <c r="BB488" i="10"/>
  <c r="E46" i="13"/>
  <c r="BB490" i="10"/>
  <c r="E48" i="13"/>
  <c r="BB492" i="10"/>
  <c r="E50" i="13"/>
  <c r="BS474" i="10"/>
  <c r="V32" i="13" s="1"/>
  <c r="BS476" i="10"/>
  <c r="V34" i="13" s="1"/>
  <c r="BS478" i="10"/>
  <c r="V36" i="13"/>
  <c r="BS480" i="10"/>
  <c r="V38" i="13"/>
  <c r="BD483" i="10"/>
  <c r="G41" i="13"/>
  <c r="BS483" i="10"/>
  <c r="V41" i="13" s="1"/>
  <c r="BD485" i="10"/>
  <c r="G43" i="13" s="1"/>
  <c r="BS485" i="10"/>
  <c r="V43" i="13" s="1"/>
  <c r="BD487" i="10"/>
  <c r="G45" i="13" s="1"/>
  <c r="BS487" i="10"/>
  <c r="V45" i="13" s="1"/>
  <c r="BD489" i="10"/>
  <c r="G47" i="13"/>
  <c r="BS489" i="10"/>
  <c r="V47" i="13" s="1"/>
  <c r="BD491" i="10"/>
  <c r="G49" i="13"/>
  <c r="BU491" i="10"/>
  <c r="X49" i="13"/>
  <c r="BS491" i="10"/>
  <c r="V49" i="13"/>
  <c r="D40" i="13"/>
  <c r="D42" i="13"/>
  <c r="D44" i="13"/>
  <c r="D46" i="13"/>
  <c r="BA490" i="10"/>
  <c r="D48" i="13"/>
  <c r="BA492" i="10"/>
  <c r="D50" i="13"/>
  <c r="BB483" i="10"/>
  <c r="E41" i="13" s="1"/>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s="1"/>
  <c r="BD474" i="10"/>
  <c r="G32" i="13" s="1"/>
  <c r="D32" i="13"/>
  <c r="BB474" i="10"/>
  <c r="E32" i="13"/>
  <c r="BB473" i="10"/>
  <c r="E31" i="13"/>
  <c r="BC473" i="10"/>
  <c r="F31" i="13" s="1"/>
  <c r="BD472" i="10"/>
  <c r="G30" i="13"/>
  <c r="D30" i="13"/>
  <c r="BS471" i="10"/>
  <c r="V29" i="13"/>
  <c r="D28" i="13"/>
  <c r="BC470" i="10"/>
  <c r="F28" i="13" s="1"/>
  <c r="BS464" i="10"/>
  <c r="V22" i="13" s="1"/>
  <c r="D17" i="13"/>
  <c r="BD459" i="10"/>
  <c r="G17" i="13"/>
  <c r="BC459" i="10"/>
  <c r="F17" i="13"/>
  <c r="BS459" i="10"/>
  <c r="V17" i="13"/>
  <c r="BK459" i="10"/>
  <c r="N17" i="13"/>
  <c r="BM489" i="10"/>
  <c r="P47" i="13"/>
  <c r="BK486" i="10"/>
  <c r="N44" i="13" s="1"/>
  <c r="BP486" i="10"/>
  <c r="BV486" i="10" s="1"/>
  <c r="Y44" i="13" s="1"/>
  <c r="BM459" i="10"/>
  <c r="P17" i="13"/>
  <c r="BK472" i="10"/>
  <c r="N30" i="13"/>
  <c r="BK463" i="10"/>
  <c r="N21" i="13"/>
  <c r="BG459" i="10"/>
  <c r="J17" i="13"/>
  <c r="BL452" i="10"/>
  <c r="O10" i="13"/>
  <c r="BG452" i="10"/>
  <c r="J10" i="13"/>
  <c r="BG451" i="10"/>
  <c r="J9" i="13"/>
  <c r="BK451" i="10"/>
  <c r="N9" i="13"/>
  <c r="BP451" i="10"/>
  <c r="S9" i="13"/>
  <c r="BK449" i="10"/>
  <c r="N7" i="13" s="1"/>
  <c r="BK448" i="10"/>
  <c r="N6" i="13"/>
  <c r="BK447" i="10"/>
  <c r="N5" i="13"/>
  <c r="BM447" i="10"/>
  <c r="P5" i="13"/>
  <c r="BG445" i="10"/>
  <c r="BK491" i="10"/>
  <c r="N49" i="13"/>
  <c r="BG489" i="10"/>
  <c r="J47" i="13"/>
  <c r="BP489" i="10"/>
  <c r="S47" i="13"/>
  <c r="BP488" i="10"/>
  <c r="S46" i="13" s="1"/>
  <c r="BK483" i="10"/>
  <c r="N41" i="13"/>
  <c r="BP459" i="10"/>
  <c r="S17" i="13"/>
  <c r="BL451" i="10"/>
  <c r="O9" i="13"/>
  <c r="BK477" i="10"/>
  <c r="N35" i="13"/>
  <c r="BK479" i="10"/>
  <c r="N37" i="13"/>
  <c r="BK471" i="10"/>
  <c r="N29" i="13" s="1"/>
  <c r="BG454" i="10"/>
  <c r="J12" i="13"/>
  <c r="BK461" i="10"/>
  <c r="N19" i="13"/>
  <c r="BP450" i="10"/>
  <c r="S8" i="13"/>
  <c r="BG478" i="10"/>
  <c r="J36" i="13"/>
  <c r="BK474" i="10"/>
  <c r="N32" i="13"/>
  <c r="BM466" i="10"/>
  <c r="P24" i="13"/>
  <c r="BP462" i="10"/>
  <c r="S20" i="13"/>
  <c r="BL476" i="10"/>
  <c r="O34" i="13" s="1"/>
  <c r="BP472" i="10"/>
  <c r="S30" i="13" s="1"/>
  <c r="BL479" i="10"/>
  <c r="O37" i="13"/>
  <c r="BP479" i="10"/>
  <c r="S37" i="13"/>
  <c r="BP471" i="10"/>
  <c r="S29" i="13" s="1"/>
  <c r="BV471" i="10"/>
  <c r="Y29" i="13" s="1"/>
  <c r="BV451" i="10"/>
  <c r="Y9" i="13"/>
  <c r="BP463" i="10"/>
  <c r="S21" i="13"/>
  <c r="BK457" i="10"/>
  <c r="N15" i="13"/>
  <c r="BP457" i="10"/>
  <c r="S15" i="13"/>
  <c r="BL477" i="10"/>
  <c r="O35" i="13"/>
  <c r="BG466" i="10"/>
  <c r="J24" i="13"/>
  <c r="BK462" i="10"/>
  <c r="N20" i="13"/>
  <c r="BG462" i="10"/>
  <c r="J20" i="13"/>
  <c r="BP476" i="10"/>
  <c r="S34" i="13" s="1"/>
  <c r="BP461" i="10"/>
  <c r="S19" i="13"/>
  <c r="BG479" i="10"/>
  <c r="J37" i="13"/>
  <c r="BP464" i="10"/>
  <c r="S22" i="13"/>
  <c r="BL470" i="10"/>
  <c r="O28" i="13" s="1"/>
  <c r="BV490" i="10"/>
  <c r="Y48" i="13"/>
  <c r="BL478" i="10"/>
  <c r="O36" i="13"/>
  <c r="BL474" i="10"/>
  <c r="O32" i="13"/>
  <c r="BG463" i="10"/>
  <c r="J21" i="13"/>
  <c r="BP466" i="10"/>
  <c r="S24" i="13"/>
  <c r="BG465" i="10"/>
  <c r="J23" i="13"/>
  <c r="BL475" i="10"/>
  <c r="O33" i="13" s="1"/>
  <c r="BL471" i="10"/>
  <c r="BM471" i="10" s="1"/>
  <c r="P29" i="13" s="1"/>
  <c r="BK464" i="10"/>
  <c r="N22" i="13"/>
  <c r="BM454" i="10"/>
  <c r="P12" i="13"/>
  <c r="BK478" i="10"/>
  <c r="N36" i="13"/>
  <c r="BP478" i="10"/>
  <c r="S36" i="13"/>
  <c r="BP474" i="10"/>
  <c r="S32" i="13" s="1"/>
  <c r="BG477" i="10"/>
  <c r="J35" i="13"/>
  <c r="BP477" i="10"/>
  <c r="S35" i="13"/>
  <c r="BK473" i="10"/>
  <c r="N31" i="13" s="1"/>
  <c r="BP452" i="10"/>
  <c r="S10" i="13"/>
  <c r="BK465" i="10"/>
  <c r="N23" i="13"/>
  <c r="BG447" i="10"/>
  <c r="J5" i="13"/>
  <c r="BP447" i="10"/>
  <c r="S5" i="13"/>
  <c r="BK475" i="10"/>
  <c r="N33" i="13" s="1"/>
  <c r="BP475" i="10"/>
  <c r="S33" i="13" s="1"/>
  <c r="BG464" i="10"/>
  <c r="J22" i="13"/>
  <c r="BU454" i="10"/>
  <c r="X12" i="13"/>
  <c r="BG450" i="10"/>
  <c r="J8" i="13"/>
  <c r="BL450" i="10"/>
  <c r="O8" i="13"/>
  <c r="BG457" i="10"/>
  <c r="J15" i="13"/>
  <c r="BP454" i="10"/>
  <c r="S12" i="13"/>
  <c r="BV466" i="10"/>
  <c r="Y24" i="13"/>
  <c r="BU466" i="10"/>
  <c r="X24" i="13"/>
  <c r="BV479" i="10"/>
  <c r="Y37" i="13"/>
  <c r="BV491" i="10"/>
  <c r="Y49"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AX446" i="10" s="1"/>
  <c r="A4" i="13" s="1"/>
  <c r="W3" i="13"/>
  <c r="K3" i="13"/>
  <c r="BB454" i="10"/>
  <c r="E12"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s="1"/>
  <c r="BS453" i="10"/>
  <c r="V11" i="13" s="1"/>
  <c r="BD454" i="10"/>
  <c r="G12" i="13"/>
  <c r="B3" i="13"/>
  <c r="B2" i="13"/>
  <c r="BA405" i="10"/>
  <c r="BA407" i="10"/>
  <c r="BA408" i="10"/>
  <c r="BA409" i="10"/>
  <c r="BA410" i="10"/>
  <c r="BA411" i="10"/>
  <c r="BA412" i="10"/>
  <c r="BA413" i="10"/>
  <c r="BA414" i="10"/>
  <c r="BA418" i="10"/>
  <c r="BA419" i="10"/>
  <c r="BF419" i="10" s="1"/>
  <c r="BM419" i="10" s="1"/>
  <c r="BA420" i="10"/>
  <c r="BA421" i="10"/>
  <c r="BA422" i="10"/>
  <c r="BA423" i="10"/>
  <c r="BF423" i="10" s="1"/>
  <c r="BM423" i="10" s="1"/>
  <c r="BA424" i="10"/>
  <c r="BF424" i="10" s="1"/>
  <c r="BM424" i="10" s="1"/>
  <c r="BA425" i="10"/>
  <c r="BF425" i="10" s="1"/>
  <c r="BM425" i="10" s="1"/>
  <c r="BM427" i="10"/>
  <c r="AZ440" i="10"/>
  <c r="AZ441" i="10"/>
  <c r="AZ439" i="10"/>
  <c r="AZ438" i="10"/>
  <c r="BC397" i="10"/>
  <c r="BC396" i="10"/>
  <c r="BC395" i="10"/>
  <c r="BC394" i="10"/>
  <c r="BC393" i="10"/>
  <c r="BC392" i="10"/>
  <c r="Q52" i="10"/>
  <c r="BV381" i="10" s="1"/>
  <c r="C65" i="12" s="1"/>
  <c r="AC52" i="10"/>
  <c r="BV382" i="10" s="1"/>
  <c r="B66" i="12" s="1"/>
  <c r="AO52" i="10"/>
  <c r="BV383" i="10" s="1"/>
  <c r="C66" i="12" s="1"/>
  <c r="AZ405" i="10"/>
  <c r="AZ406" i="10"/>
  <c r="BE406" i="10" s="1"/>
  <c r="BL406" i="10" s="1"/>
  <c r="AZ407" i="10"/>
  <c r="AZ408" i="10"/>
  <c r="AZ409" i="10"/>
  <c r="AZ410" i="10"/>
  <c r="AZ411" i="10"/>
  <c r="AZ412" i="10"/>
  <c r="AZ413" i="10"/>
  <c r="AZ414" i="10"/>
  <c r="BB405" i="10"/>
  <c r="BB406" i="10"/>
  <c r="BB407" i="10"/>
  <c r="BB408" i="10"/>
  <c r="BG408" i="10" s="1"/>
  <c r="BN408" i="10" s="1"/>
  <c r="BB409" i="10"/>
  <c r="BG409" i="10" s="1"/>
  <c r="BN409" i="10" s="1"/>
  <c r="BB410" i="10"/>
  <c r="BB411" i="10"/>
  <c r="BB412" i="10"/>
  <c r="BB413" i="10"/>
  <c r="BB414" i="10"/>
  <c r="BC405" i="10"/>
  <c r="BC406" i="10"/>
  <c r="BC407" i="10"/>
  <c r="BC408" i="10"/>
  <c r="BH408" i="10" s="1"/>
  <c r="BO408" i="10" s="1"/>
  <c r="BC409" i="10"/>
  <c r="BC410" i="10"/>
  <c r="BC411" i="10"/>
  <c r="BH411" i="10" s="1"/>
  <c r="BO411" i="10" s="1"/>
  <c r="BC412" i="10"/>
  <c r="BC413" i="10"/>
  <c r="BC414" i="10"/>
  <c r="AZ418" i="10"/>
  <c r="AZ419" i="10"/>
  <c r="AZ420" i="10"/>
  <c r="BE420" i="10" s="1"/>
  <c r="BL420" i="10" s="1"/>
  <c r="AZ421" i="10"/>
  <c r="AZ422" i="10"/>
  <c r="AZ423" i="10"/>
  <c r="AZ424" i="10"/>
  <c r="BE424" i="10" s="1"/>
  <c r="BL424" i="10" s="1"/>
  <c r="AZ425" i="10"/>
  <c r="BE425" i="10" s="1"/>
  <c r="BL425" i="10" s="1"/>
  <c r="BL427" i="10"/>
  <c r="BB418" i="10"/>
  <c r="BG418" i="10" s="1"/>
  <c r="BN418" i="10" s="1"/>
  <c r="BB419" i="10"/>
  <c r="BG419" i="10"/>
  <c r="BN419" i="10" s="1"/>
  <c r="BB420" i="10"/>
  <c r="BG420" i="10"/>
  <c r="BN420" i="10" s="1"/>
  <c r="BB421" i="10"/>
  <c r="BG421" i="10"/>
  <c r="BN421" i="10" s="1"/>
  <c r="BB422" i="10"/>
  <c r="BG422" i="10"/>
  <c r="BN422" i="10" s="1"/>
  <c r="BB423" i="10"/>
  <c r="BG423" i="10" s="1"/>
  <c r="BN423" i="10" s="1"/>
  <c r="BB424" i="10"/>
  <c r="BG424" i="10" s="1"/>
  <c r="BN424" i="10" s="1"/>
  <c r="BB425" i="10"/>
  <c r="BG425" i="10" s="1"/>
  <c r="BN425" i="10" s="1"/>
  <c r="BN427" i="10"/>
  <c r="BC418" i="10"/>
  <c r="BH418" i="10" s="1"/>
  <c r="BO418" i="10" s="1"/>
  <c r="BC419" i="10"/>
  <c r="BC420" i="10"/>
  <c r="BH420" i="10" s="1"/>
  <c r="BO420" i="10" s="1"/>
  <c r="BC421" i="10"/>
  <c r="BC422" i="10"/>
  <c r="BH422" i="10" s="1"/>
  <c r="BO422" i="10" s="1"/>
  <c r="BC423" i="10"/>
  <c r="BC424" i="10"/>
  <c r="BC425" i="10"/>
  <c r="BO427" i="10"/>
  <c r="AL338" i="10"/>
  <c r="AX728" i="10" s="1"/>
  <c r="A286" i="13" s="1"/>
  <c r="Z338" i="10"/>
  <c r="AX723" i="10" s="1"/>
  <c r="A281" i="13" s="1"/>
  <c r="N338" i="10"/>
  <c r="AX718" i="10" s="1"/>
  <c r="A276" i="13" s="1"/>
  <c r="B338" i="10"/>
  <c r="AX713" i="10"/>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s="1"/>
  <c r="AO339" i="10"/>
  <c r="BZ383" i="10" s="1"/>
  <c r="E362" i="10"/>
  <c r="BZ384" i="10" s="1"/>
  <c r="Q362" i="10"/>
  <c r="BZ385" i="10" s="1"/>
  <c r="AC362" i="10"/>
  <c r="BZ386" i="10"/>
  <c r="AO362" i="10"/>
  <c r="BZ387" i="10" s="1"/>
  <c r="BW388" i="10"/>
  <c r="C21" i="12"/>
  <c r="D21" i="12"/>
  <c r="E21" i="12" s="1"/>
  <c r="C22" i="12"/>
  <c r="D22" i="12"/>
  <c r="BS382" i="10"/>
  <c r="BR382" i="10"/>
  <c r="BQ382" i="10"/>
  <c r="BO388" i="10"/>
  <c r="A52" i="11"/>
  <c r="E53" i="10"/>
  <c r="AT342" i="10"/>
  <c r="AS342" i="10"/>
  <c r="AO341" i="10" s="1"/>
  <c r="AR342" i="10"/>
  <c r="AQ342" i="10"/>
  <c r="AH342" i="10"/>
  <c r="AG342" i="10"/>
  <c r="AF342" i="10"/>
  <c r="AC341" i="10" s="1"/>
  <c r="AE342" i="10"/>
  <c r="V342" i="10"/>
  <c r="U342" i="10"/>
  <c r="T342" i="10"/>
  <c r="S342" i="10"/>
  <c r="J342" i="10"/>
  <c r="I342" i="10"/>
  <c r="H342" i="10"/>
  <c r="G342" i="10"/>
  <c r="AO340" i="10"/>
  <c r="AC340" i="10"/>
  <c r="Q340" i="10"/>
  <c r="E340" i="10"/>
  <c r="AT365" i="10"/>
  <c r="AO364" i="10" s="1"/>
  <c r="AS365" i="10"/>
  <c r="AR365" i="10"/>
  <c r="AQ365" i="10"/>
  <c r="AH365" i="10"/>
  <c r="AG365" i="10"/>
  <c r="AF365" i="10"/>
  <c r="AE365" i="10"/>
  <c r="AC364" i="10" s="1"/>
  <c r="V365" i="10"/>
  <c r="U365" i="10"/>
  <c r="T365" i="10"/>
  <c r="S365" i="10"/>
  <c r="J365" i="10"/>
  <c r="I365" i="10"/>
  <c r="H365" i="10"/>
  <c r="G365" i="10"/>
  <c r="AO53" i="10"/>
  <c r="AC53" i="10"/>
  <c r="Q53" i="10"/>
  <c r="AI52" i="10"/>
  <c r="W52" i="10"/>
  <c r="K52" i="10"/>
  <c r="AL147" i="10"/>
  <c r="AX587" i="10" s="1"/>
  <c r="A145" i="13" s="1"/>
  <c r="BU459" i="10"/>
  <c r="X17" i="13"/>
  <c r="BM452" i="10"/>
  <c r="P10" i="13"/>
  <c r="BM463" i="10"/>
  <c r="P21" i="13"/>
  <c r="BV463" i="10"/>
  <c r="Y21" i="13"/>
  <c r="BM461" i="10"/>
  <c r="P19" i="13"/>
  <c r="BV462" i="10"/>
  <c r="Y20" i="13"/>
  <c r="BV457" i="10"/>
  <c r="Y15" i="13"/>
  <c r="BU452" i="10"/>
  <c r="X10" i="13"/>
  <c r="BM451" i="10"/>
  <c r="P9" i="13"/>
  <c r="BU463" i="10"/>
  <c r="X21" i="13"/>
  <c r="BV459" i="10"/>
  <c r="Y17" i="13"/>
  <c r="BV450" i="10"/>
  <c r="Y8" i="13"/>
  <c r="BV478" i="10"/>
  <c r="Y36" i="13"/>
  <c r="BV477" i="10"/>
  <c r="Y35" i="13"/>
  <c r="BU447" i="10"/>
  <c r="X5" i="13"/>
  <c r="BM464" i="10"/>
  <c r="P22" i="13"/>
  <c r="BM474" i="10"/>
  <c r="BM478" i="10"/>
  <c r="P36" i="13"/>
  <c r="BV452" i="10"/>
  <c r="Y10" i="13" s="1"/>
  <c r="BM462" i="10"/>
  <c r="P20" i="13"/>
  <c r="BM477" i="10"/>
  <c r="P35" i="13"/>
  <c r="BM457" i="10"/>
  <c r="P15" i="13"/>
  <c r="BM479" i="10"/>
  <c r="P37" i="13"/>
  <c r="BM465" i="10"/>
  <c r="P23" i="13"/>
  <c r="BV447" i="10"/>
  <c r="Y5" i="13"/>
  <c r="BM450" i="10"/>
  <c r="P8" i="13"/>
  <c r="BV454" i="10"/>
  <c r="Y12" i="13"/>
  <c r="BH407" i="10"/>
  <c r="BO407" i="10"/>
  <c r="BG407" i="10"/>
  <c r="BN407" i="10" s="1"/>
  <c r="BE407" i="10"/>
  <c r="BL407" i="10"/>
  <c r="BE419" i="10"/>
  <c r="BL419" i="10"/>
  <c r="BE426" i="10"/>
  <c r="BL426" i="10" s="1"/>
  <c r="BN426" i="10"/>
  <c r="BH426" i="10"/>
  <c r="BO426" i="10"/>
  <c r="BH425" i="10"/>
  <c r="BO425" i="10"/>
  <c r="BH424" i="10"/>
  <c r="BO424" i="10"/>
  <c r="BE423" i="10"/>
  <c r="BL423" i="10" s="1"/>
  <c r="BH423" i="10"/>
  <c r="BO423" i="10" s="1"/>
  <c r="BF422" i="10"/>
  <c r="BM422" i="10"/>
  <c r="BE422" i="10"/>
  <c r="BL422" i="10" s="1"/>
  <c r="BE421" i="10"/>
  <c r="BL421" i="10" s="1"/>
  <c r="BF421" i="10"/>
  <c r="BM421" i="10"/>
  <c r="BH421" i="10"/>
  <c r="BO421" i="10" s="1"/>
  <c r="BF420" i="10"/>
  <c r="BM420" i="10"/>
  <c r="BH419" i="10"/>
  <c r="BO419" i="10"/>
  <c r="BF418" i="10"/>
  <c r="BM418" i="10"/>
  <c r="BE418" i="10"/>
  <c r="BL418" i="10" s="1"/>
  <c r="BE408" i="10"/>
  <c r="BL408" i="10"/>
  <c r="BE409" i="10"/>
  <c r="BL409" i="10" s="1"/>
  <c r="BE410" i="10"/>
  <c r="BL410" i="10"/>
  <c r="BE411" i="10"/>
  <c r="BL411" i="10"/>
  <c r="BE412" i="10"/>
  <c r="BL412" i="10"/>
  <c r="BE414" i="10"/>
  <c r="BL414" i="10"/>
  <c r="BE413" i="10"/>
  <c r="BL413" i="10" s="1"/>
  <c r="BF414" i="10"/>
  <c r="BM414" i="10"/>
  <c r="BF413" i="10"/>
  <c r="BM413" i="10"/>
  <c r="BF412" i="10"/>
  <c r="BM412" i="10"/>
  <c r="BF411" i="10"/>
  <c r="BM411" i="10"/>
  <c r="BF410" i="10"/>
  <c r="BM410" i="10"/>
  <c r="BF409" i="10"/>
  <c r="BM409" i="10"/>
  <c r="BF408" i="10"/>
  <c r="BM408" i="10" s="1"/>
  <c r="BG406" i="10"/>
  <c r="BN406" i="10" s="1"/>
  <c r="BG410" i="10"/>
  <c r="BN410" i="10"/>
  <c r="BG411" i="10"/>
  <c r="BN411" i="10" s="1"/>
  <c r="BG412" i="10"/>
  <c r="BN412" i="10"/>
  <c r="BG413" i="10"/>
  <c r="BN413" i="10"/>
  <c r="BG414" i="10"/>
  <c r="BN414" i="10"/>
  <c r="BH414" i="10"/>
  <c r="BO414" i="10"/>
  <c r="BH413" i="10"/>
  <c r="BO413" i="10"/>
  <c r="BH412" i="10"/>
  <c r="BO412" i="10"/>
  <c r="BH410" i="10"/>
  <c r="BO410" i="10" s="1"/>
  <c r="BH409" i="10"/>
  <c r="BO409" i="10" s="1"/>
  <c r="BH406" i="10"/>
  <c r="BO406" i="10" s="1"/>
  <c r="AX791" i="10"/>
  <c r="A349" i="13" s="1"/>
  <c r="BH405" i="10"/>
  <c r="BO405" i="10" s="1"/>
  <c r="BG405" i="10"/>
  <c r="BN405" i="10" s="1"/>
  <c r="BF405" i="10"/>
  <c r="BM405" i="10"/>
  <c r="BE405" i="10"/>
  <c r="BL405" i="10"/>
  <c r="BF407" i="10"/>
  <c r="BM407" i="10"/>
  <c r="AA3" i="13"/>
  <c r="AC3" i="13"/>
  <c r="Z3" i="13"/>
  <c r="AL144" i="10"/>
  <c r="AX586" i="10" s="1"/>
  <c r="A144" i="13" s="1"/>
  <c r="BS446" i="10"/>
  <c r="V4" i="13" s="1"/>
  <c r="D7" i="13"/>
  <c r="D9" i="13"/>
  <c r="BS447" i="10"/>
  <c r="V5" i="13"/>
  <c r="BB447" i="10"/>
  <c r="E5" i="13"/>
  <c r="D5" i="13"/>
  <c r="BD452" i="10"/>
  <c r="G10" i="13"/>
  <c r="BC452" i="10"/>
  <c r="F10" i="13"/>
  <c r="BS448" i="10"/>
  <c r="V6" i="13" s="1"/>
  <c r="BC448" i="10"/>
  <c r="F6" i="13" s="1"/>
  <c r="BD453" i="10"/>
  <c r="G11" i="13" s="1"/>
  <c r="BS449" i="10"/>
  <c r="V7" i="13" s="1"/>
  <c r="BC449" i="10"/>
  <c r="F7" i="13" s="1"/>
  <c r="BD393" i="10"/>
  <c r="W340" i="10"/>
  <c r="BC453" i="10"/>
  <c r="F11" i="13" s="1"/>
  <c r="BB449" i="10"/>
  <c r="E7" i="13" s="1"/>
  <c r="BD449" i="10"/>
  <c r="G7" i="13"/>
  <c r="BB450" i="10"/>
  <c r="E8" i="13"/>
  <c r="D8" i="13"/>
  <c r="BD399" i="10"/>
  <c r="AU363" i="10" s="1"/>
  <c r="BS450" i="10"/>
  <c r="V8" i="13"/>
  <c r="Q341" i="10"/>
  <c r="BD380" i="10"/>
  <c r="K53" i="10" s="1"/>
  <c r="BA454" i="10"/>
  <c r="D12" i="13"/>
  <c r="BS451" i="10"/>
  <c r="V9" i="13"/>
  <c r="BB451" i="10"/>
  <c r="E9" i="13"/>
  <c r="BD448" i="10"/>
  <c r="G6" i="13"/>
  <c r="E341" i="10"/>
  <c r="BD392" i="10"/>
  <c r="K340" i="10"/>
  <c r="BC454" i="10"/>
  <c r="F12" i="13"/>
  <c r="BD451" i="10"/>
  <c r="G9" i="13"/>
  <c r="BB448" i="10"/>
  <c r="E6" i="13" s="1"/>
  <c r="R3" i="13"/>
  <c r="BD396" i="10"/>
  <c r="K363" i="10" s="1"/>
  <c r="BS454" i="10"/>
  <c r="V12" i="13"/>
  <c r="BC445" i="10"/>
  <c r="F3" i="13"/>
  <c r="BA445" i="10"/>
  <c r="BD445" i="10"/>
  <c r="G3" i="13"/>
  <c r="BB445" i="10"/>
  <c r="E3" i="13"/>
  <c r="BS445" i="10"/>
  <c r="BU451" i="10"/>
  <c r="X9" i="13"/>
  <c r="BU450" i="10"/>
  <c r="X8" i="13"/>
  <c r="BU457" i="10"/>
  <c r="X15" i="13"/>
  <c r="BU478" i="10"/>
  <c r="X36" i="13"/>
  <c r="BU465" i="10"/>
  <c r="X23" i="13"/>
  <c r="BU462" i="10"/>
  <c r="X20"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1" i="10"/>
  <c r="P339" i="13" s="1"/>
  <c r="BM787" i="10"/>
  <c r="P345" i="13"/>
  <c r="BK445" i="10"/>
  <c r="BV819" i="10"/>
  <c r="Y377" i="13" s="1"/>
  <c r="BM767" i="10"/>
  <c r="P325" i="13" s="1"/>
  <c r="BM774" i="10"/>
  <c r="P332" i="13"/>
  <c r="BM806" i="10"/>
  <c r="P364" i="13" s="1"/>
  <c r="BM766" i="10"/>
  <c r="P324" i="13"/>
  <c r="BM836" i="10"/>
  <c r="P394" i="13" s="1"/>
  <c r="BM837" i="10"/>
  <c r="P395" i="13"/>
  <c r="BM764" i="10"/>
  <c r="P322" i="13"/>
  <c r="BV820" i="10"/>
  <c r="Y378" i="13" s="1"/>
  <c r="BM768" i="10"/>
  <c r="P326" i="13"/>
  <c r="BM773" i="10"/>
  <c r="P331" i="13"/>
  <c r="BM771" i="10"/>
  <c r="P329" i="13"/>
  <c r="BM761" i="10"/>
  <c r="P319" i="13"/>
  <c r="BM762" i="10"/>
  <c r="P320" i="13"/>
  <c r="BM797" i="10"/>
  <c r="P355" i="13"/>
  <c r="BM833" i="10"/>
  <c r="P391" i="13"/>
  <c r="BM776" i="10"/>
  <c r="P334" i="13"/>
  <c r="D531" i="10"/>
  <c r="O531" i="10"/>
  <c r="P531" i="10"/>
  <c r="BK512" i="10"/>
  <c r="N70" i="13" s="1"/>
  <c r="BM778" i="10"/>
  <c r="P336" i="13" s="1"/>
  <c r="BK819" i="10"/>
  <c r="BM819" i="10" s="1"/>
  <c r="P377" i="13" s="1"/>
  <c r="D517" i="10"/>
  <c r="O517" i="10"/>
  <c r="P517" i="10"/>
  <c r="P542" i="10"/>
  <c r="D542" i="10"/>
  <c r="O542" i="10"/>
  <c r="P479" i="10"/>
  <c r="D479" i="10"/>
  <c r="O479" i="10"/>
  <c r="P529" i="10"/>
  <c r="D529" i="10"/>
  <c r="O529" i="10"/>
  <c r="BW483" i="10"/>
  <c r="AG41" i="13" s="1"/>
  <c r="BW819" i="10"/>
  <c r="AG377" i="13" s="1"/>
  <c r="BM815" i="10"/>
  <c r="P373" i="13"/>
  <c r="BM788" i="10"/>
  <c r="P346" i="13"/>
  <c r="N346" i="13"/>
  <c r="D57" i="13"/>
  <c r="BW499" i="10"/>
  <c r="AG57" i="13" s="1"/>
  <c r="D70" i="13"/>
  <c r="BW512" i="10"/>
  <c r="AG70" i="13" s="1"/>
  <c r="BL499" i="10"/>
  <c r="R57" i="13"/>
  <c r="D399" i="13"/>
  <c r="BW841" i="10"/>
  <c r="AG399" i="13" s="1"/>
  <c r="BM782" i="10"/>
  <c r="P340" i="13" s="1"/>
  <c r="N340" i="13"/>
  <c r="BK537" i="10"/>
  <c r="N95" i="13" s="1"/>
  <c r="BL537" i="10"/>
  <c r="O95" i="13"/>
  <c r="R95" i="13"/>
  <c r="BM755" i="10"/>
  <c r="P313" i="13" s="1"/>
  <c r="D3" i="13"/>
  <c r="BW445" i="10"/>
  <c r="AG3" i="13" s="1"/>
  <c r="D95" i="13"/>
  <c r="BW537" i="10"/>
  <c r="AG95" i="13" s="1"/>
  <c r="BL512" i="10"/>
  <c r="O70" i="13" s="1"/>
  <c r="R70" i="13"/>
  <c r="D378" i="13"/>
  <c r="BW820" i="10"/>
  <c r="AG378" i="13" s="1"/>
  <c r="BM817" i="10"/>
  <c r="P375" i="13"/>
  <c r="N375" i="13"/>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s="1"/>
  <c r="BW748" i="10"/>
  <c r="AG306" i="13" s="1"/>
  <c r="BM512" i="10"/>
  <c r="P70" i="13" s="1"/>
  <c r="P446" i="10"/>
  <c r="D446" i="10"/>
  <c r="D463" i="10"/>
  <c r="O463" i="10"/>
  <c r="P463" i="10"/>
  <c r="D466" i="10"/>
  <c r="O466" i="10"/>
  <c r="P466" i="10"/>
  <c r="P480" i="10"/>
  <c r="D480" i="10"/>
  <c r="O480"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D543" i="10"/>
  <c r="O543" i="10"/>
  <c r="P543" i="10"/>
  <c r="D448" i="10"/>
  <c r="O448" i="10"/>
  <c r="P448" i="10"/>
  <c r="P452" i="10"/>
  <c r="D452" i="10"/>
  <c r="O452" i="10"/>
  <c r="D456" i="10"/>
  <c r="O456" i="10"/>
  <c r="P456" i="10"/>
  <c r="D468" i="10"/>
  <c r="O468" i="10"/>
  <c r="P468" i="10"/>
  <c r="D505" i="10"/>
  <c r="O505" i="10"/>
  <c r="P505" i="10"/>
  <c r="P541" i="10"/>
  <c r="D541" i="10"/>
  <c r="O541" i="10"/>
  <c r="P458" i="10"/>
  <c r="D458" i="10"/>
  <c r="P506" i="10"/>
  <c r="D506" i="10"/>
  <c r="O506" i="10"/>
  <c r="P539" i="10"/>
  <c r="D539" i="10"/>
  <c r="O539" i="10"/>
  <c r="P492" i="10"/>
  <c r="D492" i="10"/>
  <c r="O492" i="10"/>
  <c r="BM445" i="10"/>
  <c r="N3" i="13"/>
  <c r="BW723" i="10"/>
  <c r="AG281" i="13" s="1"/>
  <c r="BW728" i="10"/>
  <c r="AG286" i="13" s="1"/>
  <c r="BW733" i="10"/>
  <c r="AG291" i="13" s="1"/>
  <c r="BW738" i="10"/>
  <c r="AG296" i="13" s="1"/>
  <c r="O458" i="10"/>
  <c r="O446" i="10"/>
  <c r="P3" i="13"/>
  <c r="BU445" i="10"/>
  <c r="X3" i="13"/>
  <c r="BV474" i="10" l="1"/>
  <c r="Y32" i="13" s="1"/>
  <c r="BG474" i="10"/>
  <c r="J32" i="13" s="1"/>
  <c r="P32" i="13"/>
  <c r="B200" i="10"/>
  <c r="AX490" i="10"/>
  <c r="A48" i="13" s="1"/>
  <c r="AL228" i="10"/>
  <c r="AX688" i="10" s="1"/>
  <c r="A246" i="13" s="1"/>
  <c r="B263" i="10"/>
  <c r="P538" i="10"/>
  <c r="D538" i="10"/>
  <c r="O538" i="10" s="1"/>
  <c r="N398" i="13"/>
  <c r="BM537" i="10"/>
  <c r="BV537" i="10"/>
  <c r="Y95" i="13" s="1"/>
  <c r="N397" i="13"/>
  <c r="BV745" i="10"/>
  <c r="Y303" i="13" s="1"/>
  <c r="BD745" i="10"/>
  <c r="G303" i="13" s="1"/>
  <c r="C303" i="13"/>
  <c r="BU745" i="10"/>
  <c r="X303" i="13" s="1"/>
  <c r="BB745" i="10"/>
  <c r="E303" i="13" s="1"/>
  <c r="BS745" i="10"/>
  <c r="V303" i="13" s="1"/>
  <c r="BA745" i="10"/>
  <c r="C298" i="13"/>
  <c r="BS740" i="10"/>
  <c r="V298" i="13" s="1"/>
  <c r="BB740" i="10"/>
  <c r="E298" i="13" s="1"/>
  <c r="BD740" i="10"/>
  <c r="G298" i="13" s="1"/>
  <c r="BV740" i="10"/>
  <c r="Y298" i="13" s="1"/>
  <c r="BC740" i="10"/>
  <c r="F298" i="13" s="1"/>
  <c r="BW740" i="10"/>
  <c r="AG298" i="13" s="1"/>
  <c r="BS542" i="10"/>
  <c r="V100" i="13" s="1"/>
  <c r="BF542" i="10"/>
  <c r="I100" i="13" s="1"/>
  <c r="BJ542" i="10"/>
  <c r="M100" i="13" s="1"/>
  <c r="BM542" i="10"/>
  <c r="P100" i="13" s="1"/>
  <c r="BQ542" i="10"/>
  <c r="T100" i="13" s="1"/>
  <c r="C100" i="13"/>
  <c r="BG542" i="10"/>
  <c r="J100" i="13" s="1"/>
  <c r="BK542" i="10"/>
  <c r="N100" i="13" s="1"/>
  <c r="BN542" i="10"/>
  <c r="Q100" i="13" s="1"/>
  <c r="BD542" i="10"/>
  <c r="G100" i="13" s="1"/>
  <c r="BU542" i="10"/>
  <c r="X100" i="13" s="1"/>
  <c r="BW542" i="10"/>
  <c r="AG100" i="13" s="1"/>
  <c r="BE542" i="10"/>
  <c r="BL542" i="10"/>
  <c r="O100" i="13" s="1"/>
  <c r="BO542" i="10"/>
  <c r="R100" i="13" s="1"/>
  <c r="BP542" i="10"/>
  <c r="S100" i="13" s="1"/>
  <c r="Q364" i="10"/>
  <c r="U293" i="13"/>
  <c r="BV735" i="10"/>
  <c r="Y293" i="13" s="1"/>
  <c r="W362" i="10"/>
  <c r="C293" i="13"/>
  <c r="BA735" i="10"/>
  <c r="BU735" i="10"/>
  <c r="X293" i="13" s="1"/>
  <c r="BD735" i="10"/>
  <c r="G293" i="13" s="1"/>
  <c r="E364" i="10"/>
  <c r="BU731" i="10"/>
  <c r="X289" i="13" s="1"/>
  <c r="BB731" i="10"/>
  <c r="E289" i="13" s="1"/>
  <c r="BW731" i="10"/>
  <c r="AG289" i="13" s="1"/>
  <c r="BV731" i="10"/>
  <c r="Y289" i="13" s="1"/>
  <c r="BC400" i="10"/>
  <c r="BV730" i="10"/>
  <c r="Y288" i="13" s="1"/>
  <c r="BW730" i="10"/>
  <c r="AG288" i="13" s="1"/>
  <c r="BB689" i="10"/>
  <c r="E247" i="13" s="1"/>
  <c r="BA689" i="10"/>
  <c r="D247" i="13" s="1"/>
  <c r="BC688" i="10"/>
  <c r="F246" i="13" s="1"/>
  <c r="BD688" i="10"/>
  <c r="G246" i="13" s="1"/>
  <c r="BB687" i="10"/>
  <c r="E245" i="13" s="1"/>
  <c r="BV687" i="10"/>
  <c r="Y245" i="13" s="1"/>
  <c r="BS687" i="10"/>
  <c r="V245" i="13" s="1"/>
  <c r="BA687" i="10"/>
  <c r="BD687" i="10"/>
  <c r="G245" i="13" s="1"/>
  <c r="BU687" i="10"/>
  <c r="X245" i="13" s="1"/>
  <c r="BC687" i="10"/>
  <c r="F245" i="13" s="1"/>
  <c r="J244" i="13"/>
  <c r="BV686" i="10"/>
  <c r="Y244" i="13" s="1"/>
  <c r="BU684" i="10"/>
  <c r="X242" i="13" s="1"/>
  <c r="D242" i="13"/>
  <c r="BU683" i="10"/>
  <c r="X241" i="13" s="1"/>
  <c r="BV683" i="10"/>
  <c r="Y241" i="13" s="1"/>
  <c r="BV682" i="10"/>
  <c r="Y240" i="13" s="1"/>
  <c r="BU682" i="10"/>
  <c r="X240" i="13" s="1"/>
  <c r="M244" i="13"/>
  <c r="T243" i="13"/>
  <c r="BU685" i="10"/>
  <c r="X243" i="13" s="1"/>
  <c r="BR685" i="10"/>
  <c r="BV685" i="10" s="1"/>
  <c r="Y243" i="13" s="1"/>
  <c r="M240" i="13"/>
  <c r="BU680" i="10"/>
  <c r="X238" i="13" s="1"/>
  <c r="BV680" i="10"/>
  <c r="Y238" i="13" s="1"/>
  <c r="BD689" i="10"/>
  <c r="G247" i="13" s="1"/>
  <c r="BV689" i="10"/>
  <c r="Y247" i="13" s="1"/>
  <c r="BS689" i="10"/>
  <c r="V247" i="13" s="1"/>
  <c r="BU689" i="10"/>
  <c r="X247" i="13" s="1"/>
  <c r="BS688" i="10"/>
  <c r="V246" i="13" s="1"/>
  <c r="BU688" i="10"/>
  <c r="X246" i="13" s="1"/>
  <c r="BV688" i="10"/>
  <c r="Y246" i="13" s="1"/>
  <c r="BA688" i="10"/>
  <c r="D246" i="13" s="1"/>
  <c r="BB688" i="10"/>
  <c r="E246" i="13" s="1"/>
  <c r="M238" i="13"/>
  <c r="J238" i="13"/>
  <c r="BV654" i="10"/>
  <c r="Y212" i="13" s="1"/>
  <c r="BC654" i="10"/>
  <c r="F212" i="13" s="1"/>
  <c r="BS654" i="10"/>
  <c r="V212" i="13" s="1"/>
  <c r="BA654" i="10"/>
  <c r="BD654" i="10"/>
  <c r="G212" i="13" s="1"/>
  <c r="BU654" i="10"/>
  <c r="X212" i="13" s="1"/>
  <c r="BB654" i="10"/>
  <c r="E212" i="13" s="1"/>
  <c r="BV653" i="10"/>
  <c r="Y211" i="13" s="1"/>
  <c r="BD653" i="10"/>
  <c r="G211" i="13" s="1"/>
  <c r="BB653" i="10"/>
  <c r="E211" i="13" s="1"/>
  <c r="C211" i="13"/>
  <c r="BU653" i="10"/>
  <c r="X211" i="13" s="1"/>
  <c r="BA653" i="10"/>
  <c r="D211" i="13" s="1"/>
  <c r="BC653" i="10"/>
  <c r="F211" i="13" s="1"/>
  <c r="BA663" i="10"/>
  <c r="D221" i="13" s="1"/>
  <c r="C221" i="13"/>
  <c r="BD663" i="10"/>
  <c r="G221" i="13" s="1"/>
  <c r="BV663" i="10"/>
  <c r="Y221" i="13" s="1"/>
  <c r="BU663" i="10"/>
  <c r="X221" i="13" s="1"/>
  <c r="BC663" i="10"/>
  <c r="F221" i="13" s="1"/>
  <c r="BS663" i="10"/>
  <c r="V221" i="13" s="1"/>
  <c r="BD600" i="10"/>
  <c r="G158" i="13" s="1"/>
  <c r="C158" i="13"/>
  <c r="BV600" i="10"/>
  <c r="Y158" i="13" s="1"/>
  <c r="BU600" i="10"/>
  <c r="X158" i="13" s="1"/>
  <c r="BS600" i="10"/>
  <c r="V158" i="13" s="1"/>
  <c r="BW600" i="10"/>
  <c r="AG158" i="13" s="1"/>
  <c r="BA600" i="10"/>
  <c r="D158" i="13" s="1"/>
  <c r="BC600" i="10"/>
  <c r="F158" i="13" s="1"/>
  <c r="BD599" i="10"/>
  <c r="G157" i="13" s="1"/>
  <c r="BC599" i="10"/>
  <c r="F157" i="13" s="1"/>
  <c r="BV599" i="10"/>
  <c r="Y157" i="13" s="1"/>
  <c r="C157" i="13"/>
  <c r="BU599" i="10"/>
  <c r="X157" i="13" s="1"/>
  <c r="BW599" i="10"/>
  <c r="AG157" i="13" s="1"/>
  <c r="BS599" i="10"/>
  <c r="V157" i="13" s="1"/>
  <c r="BB599" i="10"/>
  <c r="E157" i="13" s="1"/>
  <c r="P537" i="10"/>
  <c r="D537" i="10"/>
  <c r="O537" i="10" s="1"/>
  <c r="P536" i="10"/>
  <c r="D536" i="10"/>
  <c r="O536" i="10" s="1"/>
  <c r="N535" i="10"/>
  <c r="AO106" i="10"/>
  <c r="D534" i="10"/>
  <c r="O534" i="10" s="1"/>
  <c r="N534" i="10"/>
  <c r="P534" i="10" s="1"/>
  <c r="N533" i="10"/>
  <c r="AU104" i="10"/>
  <c r="E24" i="12"/>
  <c r="BB839" i="10"/>
  <c r="E397" i="13" s="1"/>
  <c r="BU839" i="10"/>
  <c r="X397" i="13" s="1"/>
  <c r="BQ839" i="10"/>
  <c r="T397" i="13" s="1"/>
  <c r="BV839" i="10"/>
  <c r="Y397" i="13" s="1"/>
  <c r="BW839" i="10"/>
  <c r="AG397" i="13" s="1"/>
  <c r="BR839" i="10"/>
  <c r="U397" i="13" s="1"/>
  <c r="BD839" i="10"/>
  <c r="G397" i="13" s="1"/>
  <c r="BC839" i="10"/>
  <c r="F397" i="13" s="1"/>
  <c r="AL204" i="10"/>
  <c r="AX680" i="10" s="1"/>
  <c r="A238" i="13" s="1"/>
  <c r="BK535" i="10"/>
  <c r="N93" i="13" s="1"/>
  <c r="BB535" i="10"/>
  <c r="E93" i="13" s="1"/>
  <c r="BC535" i="10"/>
  <c r="F93" i="13" s="1"/>
  <c r="C93" i="13"/>
  <c r="BG535" i="10"/>
  <c r="J93" i="13" s="1"/>
  <c r="BV535" i="10"/>
  <c r="Y93" i="13" s="1"/>
  <c r="BS535" i="10"/>
  <c r="V93" i="13" s="1"/>
  <c r="BK838" i="10"/>
  <c r="BP838" i="10"/>
  <c r="S396" i="13" s="1"/>
  <c r="BU535" i="10"/>
  <c r="X93" i="13" s="1"/>
  <c r="BM535" i="10"/>
  <c r="P93" i="13" s="1"/>
  <c r="BL535" i="10"/>
  <c r="O93" i="13" s="1"/>
  <c r="BE535" i="10"/>
  <c r="H93" i="13" s="1"/>
  <c r="BD535" i="10"/>
  <c r="G93" i="13" s="1"/>
  <c r="BA535" i="10"/>
  <c r="D93" i="13" s="1"/>
  <c r="BP535" i="10"/>
  <c r="S93" i="13" s="1"/>
  <c r="BO535" i="10"/>
  <c r="R93" i="13" s="1"/>
  <c r="BL387" i="10"/>
  <c r="BO428" i="10"/>
  <c r="BM835" i="10"/>
  <c r="P393" i="13" s="1"/>
  <c r="V90" i="13"/>
  <c r="AL207" i="10"/>
  <c r="AX681" i="10" s="1"/>
  <c r="A239" i="13" s="1"/>
  <c r="N528" i="10"/>
  <c r="D528" i="10"/>
  <c r="O528" i="10" s="1"/>
  <c r="P528" i="10"/>
  <c r="BN527" i="10"/>
  <c r="Q85" i="13" s="1"/>
  <c r="BF527" i="10"/>
  <c r="I85" i="13" s="1"/>
  <c r="BQ527" i="10"/>
  <c r="T85" i="13" s="1"/>
  <c r="BP831" i="10"/>
  <c r="S389" i="13" s="1"/>
  <c r="BK831" i="10"/>
  <c r="BM831" i="10" s="1"/>
  <c r="P389" i="13" s="1"/>
  <c r="BB527" i="10"/>
  <c r="E85" i="13" s="1"/>
  <c r="BM527" i="10"/>
  <c r="P85" i="13" s="1"/>
  <c r="BO527" i="10"/>
  <c r="R85" i="13" s="1"/>
  <c r="BM526" i="10"/>
  <c r="P84" i="13" s="1"/>
  <c r="N84" i="13"/>
  <c r="P527" i="10"/>
  <c r="D527" i="10"/>
  <c r="O527" i="10" s="1"/>
  <c r="BG526" i="10"/>
  <c r="BU526" i="10" s="1"/>
  <c r="X84" i="13" s="1"/>
  <c r="L84" i="13"/>
  <c r="BJ526" i="10"/>
  <c r="M84" i="13"/>
  <c r="N388" i="13"/>
  <c r="BM830" i="10"/>
  <c r="P388" i="13" s="1"/>
  <c r="R84" i="13"/>
  <c r="BP830" i="10"/>
  <c r="S388" i="13" s="1"/>
  <c r="BW526" i="10"/>
  <c r="AG84" i="13" s="1"/>
  <c r="BP526" i="10"/>
  <c r="S84" i="13" s="1"/>
  <c r="Z219" i="10"/>
  <c r="AX658" i="10" s="1"/>
  <c r="A216" i="13" s="1"/>
  <c r="N526" i="10"/>
  <c r="K83" i="13"/>
  <c r="Q387" i="13"/>
  <c r="R83" i="13"/>
  <c r="Q83" i="13"/>
  <c r="H83" i="13"/>
  <c r="BG525" i="10"/>
  <c r="N387" i="13"/>
  <c r="BM829" i="10"/>
  <c r="P387" i="13" s="1"/>
  <c r="BP829" i="10"/>
  <c r="S387" i="13" s="1"/>
  <c r="BK525" i="10"/>
  <c r="BJ525" i="10"/>
  <c r="P525" i="10"/>
  <c r="D525" i="10"/>
  <c r="O525" i="10" s="1"/>
  <c r="N82" i="13"/>
  <c r="BP524" i="10"/>
  <c r="S82" i="13" s="1"/>
  <c r="BL524" i="10"/>
  <c r="O82" i="13" s="1"/>
  <c r="BJ524" i="10"/>
  <c r="Q82" i="13"/>
  <c r="BE524" i="10"/>
  <c r="BG524" i="10" s="1"/>
  <c r="D524" i="10"/>
  <c r="O524" i="10" s="1"/>
  <c r="P524" i="10"/>
  <c r="R81" i="13"/>
  <c r="BJ523" i="10"/>
  <c r="M81" i="13" s="1"/>
  <c r="BS531" i="10"/>
  <c r="V89" i="13" s="1"/>
  <c r="BE523" i="10"/>
  <c r="N385" i="13"/>
  <c r="BP523" i="10"/>
  <c r="S81" i="13" s="1"/>
  <c r="BK523" i="10"/>
  <c r="U80" i="13"/>
  <c r="BQ522" i="10"/>
  <c r="T80" i="13" s="1"/>
  <c r="N523" i="10"/>
  <c r="AI104" i="10"/>
  <c r="BG522" i="10"/>
  <c r="J80" i="13" s="1"/>
  <c r="V80" i="13"/>
  <c r="N80" i="13"/>
  <c r="BM522" i="10"/>
  <c r="P80" i="13" s="1"/>
  <c r="N384" i="13"/>
  <c r="BM826" i="10"/>
  <c r="P384" i="13" s="1"/>
  <c r="Q80" i="13"/>
  <c r="Q384" i="13"/>
  <c r="K80" i="13"/>
  <c r="D80" i="13"/>
  <c r="BJ522" i="10"/>
  <c r="BP522" i="10"/>
  <c r="S80" i="13" s="1"/>
  <c r="BP826" i="10"/>
  <c r="S384" i="13" s="1"/>
  <c r="AC106" i="10"/>
  <c r="BD386" i="10"/>
  <c r="AI105" i="10" s="1"/>
  <c r="BQ521" i="10"/>
  <c r="T79" i="13" s="1"/>
  <c r="L522" i="10"/>
  <c r="N522" i="10" s="1"/>
  <c r="Q79" i="13"/>
  <c r="N383" i="13"/>
  <c r="BM825" i="10"/>
  <c r="P383" i="13" s="1"/>
  <c r="BG521" i="10"/>
  <c r="M79" i="13"/>
  <c r="BM521" i="10"/>
  <c r="P79" i="13" s="1"/>
  <c r="N79" i="13"/>
  <c r="BF521" i="10"/>
  <c r="I79" i="13" s="1"/>
  <c r="Q383" i="13"/>
  <c r="L79" i="13"/>
  <c r="BN428" i="10"/>
  <c r="BP521" i="10"/>
  <c r="S79" i="13" s="1"/>
  <c r="P521" i="10"/>
  <c r="D521" i="10"/>
  <c r="BL386" i="10"/>
  <c r="BK824" i="10"/>
  <c r="BG520" i="10"/>
  <c r="J78" i="13" s="1"/>
  <c r="BJ520" i="10"/>
  <c r="BP520" i="10"/>
  <c r="S78" i="13" s="1"/>
  <c r="M78" i="13"/>
  <c r="BV520" i="10"/>
  <c r="Y78" i="13" s="1"/>
  <c r="Q78" i="13"/>
  <c r="Z222" i="10"/>
  <c r="AX659" i="10" s="1"/>
  <c r="A217" i="13" s="1"/>
  <c r="K78" i="13"/>
  <c r="AX520" i="10"/>
  <c r="A78" i="13" s="1"/>
  <c r="BS824" i="10"/>
  <c r="V382" i="13" s="1"/>
  <c r="BQ824" i="10"/>
  <c r="T382" i="13" s="1"/>
  <c r="BV824" i="10"/>
  <c r="Y382" i="13" s="1"/>
  <c r="BW824" i="10"/>
  <c r="AG382" i="13" s="1"/>
  <c r="C382" i="13"/>
  <c r="Z213" i="10"/>
  <c r="AX656" i="10" s="1"/>
  <c r="A214" i="13" s="1"/>
  <c r="BK520" i="10"/>
  <c r="Z216" i="10"/>
  <c r="AX657" i="10" s="1"/>
  <c r="A215" i="13" s="1"/>
  <c r="BT824" i="10"/>
  <c r="W382" i="13" s="1"/>
  <c r="BC824" i="10"/>
  <c r="F382" i="13" s="1"/>
  <c r="BA824" i="10"/>
  <c r="D382" i="13" s="1"/>
  <c r="BK514" i="10"/>
  <c r="BQ514" i="10"/>
  <c r="T72" i="13" s="1"/>
  <c r="N515" i="10"/>
  <c r="D515" i="10" s="1"/>
  <c r="O515" i="10" s="1"/>
  <c r="P515" i="10"/>
  <c r="BM514" i="10"/>
  <c r="BU514" i="10" s="1"/>
  <c r="X72" i="13" s="1"/>
  <c r="R72" i="13"/>
  <c r="S72" i="13"/>
  <c r="N72" i="13"/>
  <c r="BM820" i="10"/>
  <c r="P378" i="13" s="1"/>
  <c r="N516" i="10"/>
  <c r="BW821" i="10"/>
  <c r="AG379" i="13" s="1"/>
  <c r="C73" i="13"/>
  <c r="BD515" i="10"/>
  <c r="G73" i="13" s="1"/>
  <c r="BU515" i="10"/>
  <c r="X73" i="13" s="1"/>
  <c r="BC515" i="10"/>
  <c r="F73" i="13" s="1"/>
  <c r="BJ515" i="10"/>
  <c r="M73" i="13" s="1"/>
  <c r="BW515" i="10"/>
  <c r="AG73" i="13" s="1"/>
  <c r="BF515" i="10"/>
  <c r="I73" i="13" s="1"/>
  <c r="U379" i="13"/>
  <c r="BV515" i="10"/>
  <c r="Y73" i="13" s="1"/>
  <c r="BA515" i="10"/>
  <c r="D73" i="13" s="1"/>
  <c r="BM515" i="10"/>
  <c r="P73" i="13" s="1"/>
  <c r="BK515" i="10"/>
  <c r="N73" i="13" s="1"/>
  <c r="BE515" i="10"/>
  <c r="H73" i="13" s="1"/>
  <c r="BL515" i="10"/>
  <c r="O73" i="13" s="1"/>
  <c r="AX821" i="10"/>
  <c r="A379" i="13" s="1"/>
  <c r="BS515" i="10"/>
  <c r="V73" i="13" s="1"/>
  <c r="BM821" i="10"/>
  <c r="BB515" i="10"/>
  <c r="E73" i="13" s="1"/>
  <c r="BG515" i="10"/>
  <c r="J73" i="13" s="1"/>
  <c r="BP515" i="10"/>
  <c r="S73" i="13" s="1"/>
  <c r="BN515" i="10"/>
  <c r="Q73" i="13" s="1"/>
  <c r="P512" i="10"/>
  <c r="D512" i="10"/>
  <c r="O512" i="10" s="1"/>
  <c r="O69" i="13"/>
  <c r="BM511" i="10"/>
  <c r="BD385" i="10"/>
  <c r="W105" i="10" s="1"/>
  <c r="U69" i="13"/>
  <c r="BQ511" i="10"/>
  <c r="T69" i="13" s="1"/>
  <c r="P514" i="10"/>
  <c r="D514" i="10"/>
  <c r="O514" i="10" s="1"/>
  <c r="R71" i="13"/>
  <c r="BM513" i="10"/>
  <c r="P71" i="13" s="1"/>
  <c r="N71" i="13"/>
  <c r="N377" i="13"/>
  <c r="BF513" i="10"/>
  <c r="BL513" i="10"/>
  <c r="O71" i="13" s="1"/>
  <c r="BJ513" i="10"/>
  <c r="M71" i="13" s="1"/>
  <c r="BW513" i="10"/>
  <c r="AG71" i="13" s="1"/>
  <c r="C71" i="13"/>
  <c r="BU819" i="10"/>
  <c r="X377" i="13" s="1"/>
  <c r="BS513" i="10"/>
  <c r="V71" i="13" s="1"/>
  <c r="Q377" i="13"/>
  <c r="BD513" i="10"/>
  <c r="G71" i="13" s="1"/>
  <c r="BB513" i="10"/>
  <c r="E71" i="13" s="1"/>
  <c r="BQ819" i="10"/>
  <c r="T377" i="13" s="1"/>
  <c r="BD819" i="10"/>
  <c r="G377" i="13" s="1"/>
  <c r="P513" i="10"/>
  <c r="D513" i="10"/>
  <c r="O513" i="10" s="1"/>
  <c r="U70" i="13"/>
  <c r="BQ512" i="10"/>
  <c r="T70" i="13" s="1"/>
  <c r="BP512" i="10"/>
  <c r="S70" i="13" s="1"/>
  <c r="BG512" i="10"/>
  <c r="J70" i="13"/>
  <c r="BJ512" i="10"/>
  <c r="D511" i="10"/>
  <c r="O511" i="10" s="1"/>
  <c r="P511" i="10"/>
  <c r="BF510" i="10"/>
  <c r="I68" i="13" s="1"/>
  <c r="R68" i="13"/>
  <c r="N374" i="13"/>
  <c r="BM816" i="10"/>
  <c r="P374" i="13" s="1"/>
  <c r="BM510" i="10"/>
  <c r="P68" i="13" s="1"/>
  <c r="N68" i="13"/>
  <c r="Q68" i="13"/>
  <c r="BE510" i="10"/>
  <c r="BJ510" i="10"/>
  <c r="BP816" i="10"/>
  <c r="S374" i="13" s="1"/>
  <c r="Q374" i="13"/>
  <c r="BP510" i="10"/>
  <c r="S68" i="13" s="1"/>
  <c r="D510" i="10"/>
  <c r="O510" i="10" s="1"/>
  <c r="P510" i="10"/>
  <c r="BO509" i="10"/>
  <c r="BP509" i="10" s="1"/>
  <c r="S67" i="13" s="1"/>
  <c r="BE509" i="10"/>
  <c r="H67" i="13" s="1"/>
  <c r="BK509" i="10"/>
  <c r="BB509" i="10"/>
  <c r="E67" i="13" s="1"/>
  <c r="BN509" i="10"/>
  <c r="Q67" i="13" s="1"/>
  <c r="BQ509" i="10"/>
  <c r="T67" i="13" s="1"/>
  <c r="BF509" i="10"/>
  <c r="I67" i="13" s="1"/>
  <c r="BA509" i="10"/>
  <c r="BS509" i="10"/>
  <c r="N213" i="10"/>
  <c r="AX629" i="10" s="1"/>
  <c r="A187" i="13" s="1"/>
  <c r="D509" i="10"/>
  <c r="O509" i="10" s="1"/>
  <c r="P509" i="10"/>
  <c r="Q106" i="10"/>
  <c r="BL385" i="10"/>
  <c r="BA388" i="10"/>
  <c r="G41" i="12" s="1"/>
  <c r="J66" i="13"/>
  <c r="BM428" i="10"/>
  <c r="BM814" i="10"/>
  <c r="P372" i="13" s="1"/>
  <c r="BP814" i="10"/>
  <c r="S372" i="13" s="1"/>
  <c r="BW508" i="10"/>
  <c r="AG66" i="13" s="1"/>
  <c r="L66" i="13"/>
  <c r="BJ508" i="10"/>
  <c r="BL508" i="10"/>
  <c r="O66" i="13" s="1"/>
  <c r="D508" i="10"/>
  <c r="P508" i="10"/>
  <c r="BP507" i="10"/>
  <c r="S65" i="13" s="1"/>
  <c r="BL507" i="10"/>
  <c r="BF507" i="10"/>
  <c r="E23" i="12"/>
  <c r="BJ507" i="10"/>
  <c r="M65" i="13"/>
  <c r="BV507" i="10"/>
  <c r="Y65" i="13" s="1"/>
  <c r="BM813" i="10"/>
  <c r="P371" i="13" s="1"/>
  <c r="N371" i="13"/>
  <c r="K104" i="10"/>
  <c r="BK502" i="10"/>
  <c r="N60" i="13" s="1"/>
  <c r="BK809" i="10"/>
  <c r="P503" i="10"/>
  <c r="D503" i="10"/>
  <c r="O503" i="10" s="1"/>
  <c r="BG502" i="10"/>
  <c r="BU502" i="10" s="1"/>
  <c r="X60" i="13" s="1"/>
  <c r="R60" i="13"/>
  <c r="BM502" i="10"/>
  <c r="P60" i="13" s="1"/>
  <c r="BJ502" i="10"/>
  <c r="K60" i="13"/>
  <c r="BP502" i="10"/>
  <c r="S60" i="13" s="1"/>
  <c r="N504" i="10"/>
  <c r="BU810" i="10"/>
  <c r="X368" i="13" s="1"/>
  <c r="P368" i="13"/>
  <c r="BB503" i="10"/>
  <c r="E61" i="13" s="1"/>
  <c r="BM503" i="10"/>
  <c r="P61" i="13" s="1"/>
  <c r="BF503" i="10"/>
  <c r="I61" i="13" s="1"/>
  <c r="BJ503" i="10"/>
  <c r="M61" i="13" s="1"/>
  <c r="BK503" i="10"/>
  <c r="N61" i="13" s="1"/>
  <c r="BS503" i="10"/>
  <c r="V61" i="13" s="1"/>
  <c r="N368" i="13"/>
  <c r="C61" i="13"/>
  <c r="BP810" i="10"/>
  <c r="BD503" i="10"/>
  <c r="G61" i="13" s="1"/>
  <c r="BA503" i="10"/>
  <c r="D61" i="13" s="1"/>
  <c r="BQ503" i="10"/>
  <c r="T61" i="13" s="1"/>
  <c r="BN503" i="10"/>
  <c r="Q61" i="13" s="1"/>
  <c r="BC503" i="10"/>
  <c r="F61" i="13" s="1"/>
  <c r="N502" i="10"/>
  <c r="BV501" i="10"/>
  <c r="Y59" i="13" s="1"/>
  <c r="BG501" i="10"/>
  <c r="H59" i="13"/>
  <c r="M59" i="13"/>
  <c r="K59" i="13"/>
  <c r="BW501" i="10"/>
  <c r="AG59" i="13" s="1"/>
  <c r="P501" i="10"/>
  <c r="D501" i="10"/>
  <c r="O501" i="10" s="1"/>
  <c r="BN500" i="10"/>
  <c r="Q58" i="13" s="1"/>
  <c r="C58" i="13"/>
  <c r="BM807" i="10"/>
  <c r="P365" i="13" s="1"/>
  <c r="BF500" i="10"/>
  <c r="I58" i="13" s="1"/>
  <c r="BL500" i="10"/>
  <c r="O58" i="13" s="1"/>
  <c r="BD500" i="10"/>
  <c r="G58" i="13" s="1"/>
  <c r="BB500" i="10"/>
  <c r="E58" i="13" s="1"/>
  <c r="BE500" i="10"/>
  <c r="BG500" i="10" s="1"/>
  <c r="J58" i="13" s="1"/>
  <c r="BP807" i="10"/>
  <c r="S365" i="13" s="1"/>
  <c r="BJ500" i="10"/>
  <c r="BC500" i="10"/>
  <c r="F58" i="13" s="1"/>
  <c r="BA500" i="10"/>
  <c r="D58" i="13" s="1"/>
  <c r="BQ500" i="10"/>
  <c r="T58" i="13" s="1"/>
  <c r="N500" i="10"/>
  <c r="U57" i="13"/>
  <c r="BQ499" i="10"/>
  <c r="T57" i="13" s="1"/>
  <c r="BK499" i="10"/>
  <c r="N57" i="13" s="1"/>
  <c r="BJ499" i="10"/>
  <c r="BD384" i="10"/>
  <c r="K105" i="10" s="1"/>
  <c r="BP499" i="10"/>
  <c r="S57" i="13" s="1"/>
  <c r="BF499" i="10"/>
  <c r="O57" i="13"/>
  <c r="BP805" i="10"/>
  <c r="S363" i="13" s="1"/>
  <c r="L499" i="10"/>
  <c r="N499" i="10" s="1"/>
  <c r="BM805" i="10"/>
  <c r="P363" i="13" s="1"/>
  <c r="N363" i="13"/>
  <c r="BO498" i="10"/>
  <c r="R56" i="13" s="1"/>
  <c r="Q363" i="13"/>
  <c r="C56" i="13"/>
  <c r="BK498" i="10"/>
  <c r="N56" i="13" s="1"/>
  <c r="BB498" i="10"/>
  <c r="E56" i="13" s="1"/>
  <c r="BN498" i="10"/>
  <c r="Q56" i="13" s="1"/>
  <c r="BA498" i="10"/>
  <c r="BE498" i="10"/>
  <c r="BG498" i="10"/>
  <c r="J56" i="13" s="1"/>
  <c r="BQ498" i="10"/>
  <c r="T56" i="13" s="1"/>
  <c r="BD498" i="10"/>
  <c r="G56" i="13" s="1"/>
  <c r="P498" i="10"/>
  <c r="D498" i="10"/>
  <c r="O498" i="10" s="1"/>
  <c r="BK804" i="10"/>
  <c r="Q362" i="13"/>
  <c r="C55" i="13"/>
  <c r="BD497" i="10"/>
  <c r="G55" i="13" s="1"/>
  <c r="BL497" i="10"/>
  <c r="O55" i="13" s="1"/>
  <c r="BF497" i="10"/>
  <c r="BW497" i="10"/>
  <c r="AG55" i="13" s="1"/>
  <c r="BA497" i="10"/>
  <c r="D55" i="13" s="1"/>
  <c r="B204" i="10"/>
  <c r="AX599" i="10" s="1"/>
  <c r="A157" i="13" s="1"/>
  <c r="BS497" i="10"/>
  <c r="BB497" i="10"/>
  <c r="E55" i="13" s="1"/>
  <c r="BN497" i="10"/>
  <c r="Q55" i="13" s="1"/>
  <c r="D497" i="10"/>
  <c r="O497" i="10" s="1"/>
  <c r="P497" i="10"/>
  <c r="U54" i="13"/>
  <c r="BL428" i="10"/>
  <c r="E106" i="10"/>
  <c r="J54" i="13"/>
  <c r="BK803" i="10"/>
  <c r="BM496" i="10"/>
  <c r="P54" i="13" s="1"/>
  <c r="BP496" i="10"/>
  <c r="BP803" i="10"/>
  <c r="S361" i="13" s="1"/>
  <c r="D496" i="10"/>
  <c r="P496" i="10"/>
  <c r="BL384" i="10"/>
  <c r="BP495" i="10"/>
  <c r="S53" i="13" s="1"/>
  <c r="BK495" i="10"/>
  <c r="BL495" i="10"/>
  <c r="O53" i="13" s="1"/>
  <c r="M53" i="13"/>
  <c r="BP802" i="10"/>
  <c r="S360" i="13" s="1"/>
  <c r="BM802" i="10"/>
  <c r="P360" i="13" s="1"/>
  <c r="J284" i="13"/>
  <c r="BD395" i="10"/>
  <c r="AU340" i="10" s="1"/>
  <c r="BZ388" i="10"/>
  <c r="G56" i="12" s="1"/>
  <c r="BV726" i="10"/>
  <c r="Y284" i="13" s="1"/>
  <c r="BV725" i="10"/>
  <c r="Y283" i="13" s="1"/>
  <c r="BC725" i="10"/>
  <c r="F283" i="13" s="1"/>
  <c r="BA725" i="10"/>
  <c r="D283" i="13" s="1"/>
  <c r="T283" i="13"/>
  <c r="BS725" i="10"/>
  <c r="V283" i="13" s="1"/>
  <c r="BB725" i="10"/>
  <c r="E283" i="13" s="1"/>
  <c r="U278" i="13"/>
  <c r="BA400" i="10"/>
  <c r="BW721" i="10"/>
  <c r="AG279" i="13" s="1"/>
  <c r="BC720" i="10"/>
  <c r="F278" i="13" s="1"/>
  <c r="BU720" i="10"/>
  <c r="X278" i="13" s="1"/>
  <c r="BS720" i="10"/>
  <c r="V278" i="13" s="1"/>
  <c r="BD720" i="10"/>
  <c r="G278" i="13" s="1"/>
  <c r="BW720" i="10"/>
  <c r="AG278" i="13" s="1"/>
  <c r="BB720" i="10"/>
  <c r="E278" i="13" s="1"/>
  <c r="BR715" i="10"/>
  <c r="T273" i="13"/>
  <c r="BQ489" i="10"/>
  <c r="U47" i="13"/>
  <c r="BV489" i="10"/>
  <c r="Y47" i="13" s="1"/>
  <c r="P490" i="10"/>
  <c r="D490" i="10"/>
  <c r="O490" i="10" s="1"/>
  <c r="P489" i="10"/>
  <c r="D489" i="10"/>
  <c r="O489" i="10" s="1"/>
  <c r="L46" i="13"/>
  <c r="BF488" i="10"/>
  <c r="I46" i="13" s="1"/>
  <c r="K46" i="13"/>
  <c r="N46" i="13"/>
  <c r="M46" i="13"/>
  <c r="D488" i="10"/>
  <c r="O488" i="10" s="1"/>
  <c r="BJ487" i="10"/>
  <c r="L45" i="13"/>
  <c r="R45" i="13"/>
  <c r="BM795" i="10"/>
  <c r="P353" i="13" s="1"/>
  <c r="BP795" i="10"/>
  <c r="S353" i="13" s="1"/>
  <c r="BM487" i="10"/>
  <c r="P45" i="13" s="1"/>
  <c r="BG487" i="10"/>
  <c r="P487" i="10"/>
  <c r="D487" i="10"/>
  <c r="O487" i="10" s="1"/>
  <c r="S44" i="13"/>
  <c r="R44" i="13"/>
  <c r="BG486" i="10"/>
  <c r="O44" i="13"/>
  <c r="BB794" i="10"/>
  <c r="E352" i="13" s="1"/>
  <c r="C352" i="13"/>
  <c r="U44" i="13"/>
  <c r="BA794" i="10"/>
  <c r="D352" i="13" s="1"/>
  <c r="BR794" i="10"/>
  <c r="U352" i="13" s="1"/>
  <c r="BW794" i="10"/>
  <c r="AG352" i="13" s="1"/>
  <c r="BU794" i="10"/>
  <c r="X352" i="13" s="1"/>
  <c r="BQ794" i="10"/>
  <c r="T352" i="13" s="1"/>
  <c r="BS794" i="10"/>
  <c r="V352" i="13" s="1"/>
  <c r="P486" i="10"/>
  <c r="D486" i="10"/>
  <c r="O486" i="10" s="1"/>
  <c r="BL485" i="10"/>
  <c r="BG485" i="10"/>
  <c r="J43" i="13" s="1"/>
  <c r="BP485" i="10"/>
  <c r="BF484" i="10"/>
  <c r="J485" i="10"/>
  <c r="BJ484" i="10"/>
  <c r="M42" i="13" s="1"/>
  <c r="L484" i="10"/>
  <c r="N484" i="10" s="1"/>
  <c r="D484" i="10" s="1"/>
  <c r="O484" i="10" s="1"/>
  <c r="BJ483" i="10"/>
  <c r="M41" i="13" s="1"/>
  <c r="Q351" i="13"/>
  <c r="BK793" i="10"/>
  <c r="N485" i="10"/>
  <c r="BM484" i="10"/>
  <c r="N42" i="13"/>
  <c r="R42" i="13"/>
  <c r="BC388" i="10"/>
  <c r="G43" i="12" s="1"/>
  <c r="BP484" i="10"/>
  <c r="BD383" i="10"/>
  <c r="AU53" i="10" s="1"/>
  <c r="BL383" i="10"/>
  <c r="P484" i="10"/>
  <c r="BE483" i="10"/>
  <c r="H41" i="13" s="1"/>
  <c r="K41" i="13"/>
  <c r="BR483" i="10"/>
  <c r="E22" i="12"/>
  <c r="BM791" i="10"/>
  <c r="P349" i="13" s="1"/>
  <c r="AO54" i="10"/>
  <c r="BL483" i="10"/>
  <c r="R41" i="13"/>
  <c r="BP483" i="10"/>
  <c r="S41" i="13" s="1"/>
  <c r="L41" i="13"/>
  <c r="BO415" i="10"/>
  <c r="N483" i="10"/>
  <c r="Q40" i="13"/>
  <c r="BE482" i="10"/>
  <c r="BG482" i="10" s="1"/>
  <c r="BU482" i="10" s="1"/>
  <c r="X40" i="13" s="1"/>
  <c r="BP482" i="10"/>
  <c r="BJ482" i="10"/>
  <c r="M40" i="13" s="1"/>
  <c r="CB388" i="10"/>
  <c r="G51" i="12" s="1"/>
  <c r="BN388" i="10"/>
  <c r="G12" i="12" s="1"/>
  <c r="BS493" i="10"/>
  <c r="V51" i="13" s="1"/>
  <c r="S40" i="13"/>
  <c r="BM482" i="10"/>
  <c r="P40" i="13" s="1"/>
  <c r="N477" i="10"/>
  <c r="Q34" i="13"/>
  <c r="Q342" i="13"/>
  <c r="BM476" i="10"/>
  <c r="P34" i="13" s="1"/>
  <c r="BW784" i="10"/>
  <c r="AG342" i="13" s="1"/>
  <c r="BJ476" i="10"/>
  <c r="BF476" i="10"/>
  <c r="I34" i="13" s="1"/>
  <c r="BS481" i="10"/>
  <c r="V39" i="13" s="1"/>
  <c r="BM784" i="10"/>
  <c r="P342" i="13" s="1"/>
  <c r="N475" i="10"/>
  <c r="BD382" i="10"/>
  <c r="AI53" i="10" s="1"/>
  <c r="J33" i="13"/>
  <c r="U33" i="13"/>
  <c r="BQ475" i="10"/>
  <c r="T33" i="13" s="1"/>
  <c r="BV475" i="10"/>
  <c r="Y33" i="13" s="1"/>
  <c r="N476" i="10"/>
  <c r="BM475" i="10"/>
  <c r="P33" i="13" s="1"/>
  <c r="N341" i="13"/>
  <c r="D474" i="10"/>
  <c r="O474" i="10" s="1"/>
  <c r="P474" i="10"/>
  <c r="M31" i="13"/>
  <c r="BP473" i="10"/>
  <c r="S31" i="13" s="1"/>
  <c r="BA781" i="10"/>
  <c r="D339" i="13" s="1"/>
  <c r="BL382" i="10"/>
  <c r="C339" i="13"/>
  <c r="L31" i="13"/>
  <c r="BL473" i="10"/>
  <c r="BF473" i="10"/>
  <c r="BD781" i="10"/>
  <c r="G339" i="13" s="1"/>
  <c r="BW781" i="10"/>
  <c r="AG339" i="13" s="1"/>
  <c r="BT781" i="10"/>
  <c r="W339" i="13" s="1"/>
  <c r="BQ781" i="10"/>
  <c r="T339" i="13" s="1"/>
  <c r="BB781" i="10"/>
  <c r="E339" i="13" s="1"/>
  <c r="BC781" i="10"/>
  <c r="F339" i="13" s="1"/>
  <c r="BV781" i="10"/>
  <c r="Y339" i="13" s="1"/>
  <c r="D473" i="10"/>
  <c r="O473" i="10" s="1"/>
  <c r="P473" i="10"/>
  <c r="K30" i="13"/>
  <c r="BJ472" i="10"/>
  <c r="M30" i="13" s="1"/>
  <c r="BV472" i="10"/>
  <c r="Y30" i="13" s="1"/>
  <c r="BT780" i="10"/>
  <c r="W338" i="13" s="1"/>
  <c r="BQ780" i="10"/>
  <c r="T338" i="13" s="1"/>
  <c r="N338" i="13"/>
  <c r="L30" i="13"/>
  <c r="C338" i="13"/>
  <c r="BA780" i="10"/>
  <c r="D338" i="13" s="1"/>
  <c r="BL472" i="10"/>
  <c r="BW780" i="10"/>
  <c r="AG338" i="13" s="1"/>
  <c r="BR780" i="10"/>
  <c r="U338" i="13" s="1"/>
  <c r="BU780" i="10"/>
  <c r="X338" i="13" s="1"/>
  <c r="BS780" i="10"/>
  <c r="V338" i="13" s="1"/>
  <c r="BD780" i="10"/>
  <c r="G338" i="13" s="1"/>
  <c r="BB780" i="10"/>
  <c r="E338" i="13" s="1"/>
  <c r="BV780" i="10"/>
  <c r="Y338" i="13" s="1"/>
  <c r="P472" i="10"/>
  <c r="D472" i="10"/>
  <c r="O472" i="10" s="1"/>
  <c r="AC54" i="10"/>
  <c r="O29" i="13"/>
  <c r="N337" i="13"/>
  <c r="K29" i="13"/>
  <c r="BP779" i="10"/>
  <c r="S337" i="13" s="1"/>
  <c r="BU471" i="10"/>
  <c r="X29" i="13" s="1"/>
  <c r="J29" i="13"/>
  <c r="H29" i="13"/>
  <c r="BR779" i="10"/>
  <c r="U337" i="13" s="1"/>
  <c r="BS779" i="10"/>
  <c r="V337" i="13" s="1"/>
  <c r="BB779" i="10"/>
  <c r="E337" i="13" s="1"/>
  <c r="L29" i="13"/>
  <c r="BN415" i="10"/>
  <c r="BU779" i="10"/>
  <c r="X337" i="13" s="1"/>
  <c r="BT779" i="10"/>
  <c r="W337" i="13" s="1"/>
  <c r="BA779" i="10"/>
  <c r="D337" i="13" s="1"/>
  <c r="BC779" i="10"/>
  <c r="F337" i="13" s="1"/>
  <c r="O471" i="10"/>
  <c r="CC388" i="10"/>
  <c r="G52" i="12" s="1"/>
  <c r="J28" i="13"/>
  <c r="BM470" i="10"/>
  <c r="P28" i="13" s="1"/>
  <c r="BU778" i="10"/>
  <c r="X336" i="13" s="1"/>
  <c r="BR778" i="10"/>
  <c r="U336" i="13" s="1"/>
  <c r="BD778" i="10"/>
  <c r="G336" i="13" s="1"/>
  <c r="BP388" i="10"/>
  <c r="G13" i="12" s="1"/>
  <c r="C336" i="13"/>
  <c r="BS778" i="10"/>
  <c r="V336" i="13" s="1"/>
  <c r="BP470" i="10"/>
  <c r="BA778" i="10"/>
  <c r="D336" i="13" s="1"/>
  <c r="BV778" i="10"/>
  <c r="Y336" i="13" s="1"/>
  <c r="BT778" i="10"/>
  <c r="W336" i="13" s="1"/>
  <c r="BQ778" i="10"/>
  <c r="T336" i="13" s="1"/>
  <c r="BW778" i="10"/>
  <c r="AG336" i="13" s="1"/>
  <c r="T22" i="13"/>
  <c r="BU464" i="10"/>
  <c r="X22" i="13" s="1"/>
  <c r="D465" i="10"/>
  <c r="O465" i="10" s="1"/>
  <c r="P465" i="10"/>
  <c r="U22" i="13"/>
  <c r="BV464" i="10"/>
  <c r="Y22" i="13" s="1"/>
  <c r="J19" i="13"/>
  <c r="BU461" i="10"/>
  <c r="X19" i="13" s="1"/>
  <c r="P462" i="10"/>
  <c r="D462" i="10"/>
  <c r="O462" i="10" s="1"/>
  <c r="M19" i="13"/>
  <c r="I19" i="13"/>
  <c r="Q54" i="10"/>
  <c r="BU769" i="10"/>
  <c r="X327" i="13" s="1"/>
  <c r="BA769" i="10"/>
  <c r="D327" i="13" s="1"/>
  <c r="BS769" i="10"/>
  <c r="V327" i="13" s="1"/>
  <c r="BQ769" i="10"/>
  <c r="T327" i="13" s="1"/>
  <c r="BW769" i="10"/>
  <c r="AG327" i="13" s="1"/>
  <c r="BC769" i="10"/>
  <c r="F327" i="13" s="1"/>
  <c r="BT769" i="10"/>
  <c r="W327" i="13" s="1"/>
  <c r="BM769" i="10"/>
  <c r="P327" i="13" s="1"/>
  <c r="BF460" i="10"/>
  <c r="I18" i="13" s="1"/>
  <c r="BA460" i="10"/>
  <c r="D18" i="13" s="1"/>
  <c r="C18" i="13"/>
  <c r="Q327" i="13"/>
  <c r="BC460" i="10"/>
  <c r="F18" i="13" s="1"/>
  <c r="BJ460" i="10"/>
  <c r="M18" i="13" s="1"/>
  <c r="BP460" i="10"/>
  <c r="BV460" i="10" s="1"/>
  <c r="Y18" i="13" s="1"/>
  <c r="BE460" i="10"/>
  <c r="BK460" i="10"/>
  <c r="N18" i="13" s="1"/>
  <c r="BB460" i="10"/>
  <c r="E18" i="13" s="1"/>
  <c r="BQ460" i="10"/>
  <c r="T18" i="13" s="1"/>
  <c r="BO460" i="10"/>
  <c r="R18" i="13" s="1"/>
  <c r="BM415" i="10"/>
  <c r="P461" i="10"/>
  <c r="D461" i="10"/>
  <c r="O461" i="10" s="1"/>
  <c r="BD381" i="10"/>
  <c r="W53" i="10" s="1"/>
  <c r="CD388" i="10"/>
  <c r="G53" i="12" s="1"/>
  <c r="N459" i="10"/>
  <c r="BR388" i="10"/>
  <c r="G15" i="12" s="1"/>
  <c r="BB388" i="10"/>
  <c r="G42" i="12" s="1"/>
  <c r="BV388" i="10"/>
  <c r="G48" i="12" s="1"/>
  <c r="CE388" i="10"/>
  <c r="G54" i="12" s="1"/>
  <c r="BB458" i="10"/>
  <c r="E16" i="13" s="1"/>
  <c r="BS458" i="10"/>
  <c r="BQ458" i="10"/>
  <c r="T16" i="13" s="1"/>
  <c r="BF458" i="10"/>
  <c r="I16" i="13" s="1"/>
  <c r="BQ388" i="10"/>
  <c r="G14" i="12" s="1"/>
  <c r="BJ458" i="10"/>
  <c r="M16" i="13" s="1"/>
  <c r="BD458" i="10"/>
  <c r="G16" i="13" s="1"/>
  <c r="BE458" i="10"/>
  <c r="BN458" i="10"/>
  <c r="Q16" i="13" s="1"/>
  <c r="BY388" i="10"/>
  <c r="G50" i="12" s="1"/>
  <c r="BS388" i="10"/>
  <c r="G16" i="12" s="1"/>
  <c r="BA458" i="10"/>
  <c r="D16" i="13" s="1"/>
  <c r="BO458" i="10"/>
  <c r="R16" i="13" s="1"/>
  <c r="BX388" i="10"/>
  <c r="G49" i="12" s="1"/>
  <c r="BM388" i="10"/>
  <c r="BW458" i="10"/>
  <c r="AG16" i="13" s="1"/>
  <c r="P453" i="10"/>
  <c r="N454" i="10"/>
  <c r="P454" i="10" s="1"/>
  <c r="D454" i="10"/>
  <c r="O454" i="10" s="1"/>
  <c r="BL453" i="10"/>
  <c r="O11" i="13" s="1"/>
  <c r="C11" i="13"/>
  <c r="BA453" i="10"/>
  <c r="D11" i="13" s="1"/>
  <c r="BF453" i="10"/>
  <c r="I11" i="13" s="1"/>
  <c r="BN453" i="10"/>
  <c r="BJ453" i="10"/>
  <c r="BE453" i="10"/>
  <c r="C320" i="13"/>
  <c r="BE449" i="10"/>
  <c r="H7" i="13" s="1"/>
  <c r="BL415" i="10"/>
  <c r="BL449" i="10"/>
  <c r="O7" i="13" s="1"/>
  <c r="BK758" i="10"/>
  <c r="M7" i="13"/>
  <c r="BV449" i="10"/>
  <c r="Y7" i="13" s="1"/>
  <c r="P450" i="10"/>
  <c r="D450" i="10"/>
  <c r="O450" i="10" s="1"/>
  <c r="G58" i="12"/>
  <c r="BM449" i="10"/>
  <c r="P7" i="13" s="1"/>
  <c r="BG449" i="10"/>
  <c r="K7" i="13"/>
  <c r="R7" i="13"/>
  <c r="D449" i="10"/>
  <c r="K6" i="13"/>
  <c r="B65" i="12"/>
  <c r="BP448" i="10"/>
  <c r="S6" i="13" s="1"/>
  <c r="E54" i="10"/>
  <c r="BJ448" i="10"/>
  <c r="M6" i="13" s="1"/>
  <c r="BL380" i="10"/>
  <c r="BL448" i="10"/>
  <c r="BK757" i="10"/>
  <c r="Q315" i="13"/>
  <c r="BS456" i="10"/>
  <c r="V14" i="13" s="1"/>
  <c r="BO446" i="10"/>
  <c r="R4" i="13" s="1"/>
  <c r="BA446" i="10"/>
  <c r="D4" i="13" s="1"/>
  <c r="BD446" i="10"/>
  <c r="G4" i="13" s="1"/>
  <c r="BF446" i="10"/>
  <c r="I4" i="13" s="1"/>
  <c r="C4" i="13"/>
  <c r="BC446" i="10"/>
  <c r="F4" i="13" s="1"/>
  <c r="BE446" i="10"/>
  <c r="BG446" i="10" s="1"/>
  <c r="BQ446" i="10"/>
  <c r="T4" i="13" s="1"/>
  <c r="BN446" i="10"/>
  <c r="BP446" i="10" s="1"/>
  <c r="BB446" i="10"/>
  <c r="E4" i="13" s="1"/>
  <c r="N210" i="10"/>
  <c r="AX628" i="10" s="1"/>
  <c r="A186" i="13" s="1"/>
  <c r="Z231" i="10"/>
  <c r="AX662" i="10" s="1"/>
  <c r="A220" i="13" s="1"/>
  <c r="Z234" i="10"/>
  <c r="AX663" i="10" s="1"/>
  <c r="A221" i="13" s="1"/>
  <c r="Z204" i="10"/>
  <c r="AX653" i="10" s="1"/>
  <c r="A211" i="13" s="1"/>
  <c r="Z237" i="10"/>
  <c r="AX664" i="10" s="1"/>
  <c r="A222" i="13" s="1"/>
  <c r="Z240" i="10"/>
  <c r="AX665" i="10" s="1"/>
  <c r="A223" i="13" s="1"/>
  <c r="Z207" i="10"/>
  <c r="AX654" i="10" s="1"/>
  <c r="A212" i="13" s="1"/>
  <c r="Z210" i="10"/>
  <c r="AX655" i="10" s="1"/>
  <c r="A213" i="13" s="1"/>
  <c r="Z267" i="10"/>
  <c r="AX666" i="10" s="1"/>
  <c r="A224" i="13" s="1"/>
  <c r="Z225" i="10"/>
  <c r="AX660" i="10" s="1"/>
  <c r="A218" i="13" s="1"/>
  <c r="Z228" i="10"/>
  <c r="AX661" i="10" s="1"/>
  <c r="A219" i="13" s="1"/>
  <c r="B213" i="10"/>
  <c r="AX602" i="10" s="1"/>
  <c r="A160" i="13" s="1"/>
  <c r="AX496" i="10"/>
  <c r="A54" i="13" s="1"/>
  <c r="B207" i="10"/>
  <c r="AX600" i="10" s="1"/>
  <c r="A158" i="13" s="1"/>
  <c r="B210" i="10"/>
  <c r="AX601" i="10" s="1"/>
  <c r="A159" i="13" s="1"/>
  <c r="N204" i="10"/>
  <c r="AX626" i="10" s="1"/>
  <c r="A184" i="13" s="1"/>
  <c r="N207" i="10"/>
  <c r="AX627" i="10" s="1"/>
  <c r="A185" i="13" s="1"/>
  <c r="AL216" i="10"/>
  <c r="AX684" i="10" s="1"/>
  <c r="A242" i="13" s="1"/>
  <c r="AL219" i="10"/>
  <c r="AX685" i="10" s="1"/>
  <c r="A243" i="13" s="1"/>
  <c r="AL222" i="10"/>
  <c r="AX686" i="10" s="1"/>
  <c r="A244" i="13" s="1"/>
  <c r="AL225" i="10"/>
  <c r="AX687" i="10" s="1"/>
  <c r="A245" i="13" s="1"/>
  <c r="AX532" i="10"/>
  <c r="A90" i="13" s="1"/>
  <c r="AL210" i="10"/>
  <c r="AX682" i="10" s="1"/>
  <c r="A240" i="13" s="1"/>
  <c r="AL213" i="10"/>
  <c r="AX683" i="10" s="1"/>
  <c r="A241" i="13" s="1"/>
  <c r="AC58" i="13"/>
  <c r="AC53" i="13"/>
  <c r="AC50" i="13"/>
  <c r="AC47" i="13"/>
  <c r="AC36" i="13"/>
  <c r="AC33" i="13"/>
  <c r="AC401" i="13"/>
  <c r="AC399" i="13"/>
  <c r="AC62" i="13"/>
  <c r="AC54" i="13"/>
  <c r="AC48" i="13"/>
  <c r="AC43" i="13"/>
  <c r="AC37" i="13"/>
  <c r="AC34" i="13"/>
  <c r="AC400" i="13"/>
  <c r="AC59" i="13"/>
  <c r="AC52" i="13"/>
  <c r="AC46" i="13"/>
  <c r="AC41" i="13"/>
  <c r="AC39" i="13"/>
  <c r="BU474" i="10" l="1"/>
  <c r="X32" i="13" s="1"/>
  <c r="BU537" i="10"/>
  <c r="X95" i="13" s="1"/>
  <c r="P95" i="13"/>
  <c r="D303" i="13"/>
  <c r="BW745" i="10"/>
  <c r="AG303" i="13" s="1"/>
  <c r="BW735" i="10"/>
  <c r="AG293" i="13" s="1"/>
  <c r="D293" i="13"/>
  <c r="BW689" i="10"/>
  <c r="AG247" i="13" s="1"/>
  <c r="BW688" i="10"/>
  <c r="AG246" i="13" s="1"/>
  <c r="BW687" i="10"/>
  <c r="AG245" i="13" s="1"/>
  <c r="D245" i="13"/>
  <c r="U243" i="13"/>
  <c r="BW654" i="10"/>
  <c r="AG212" i="13" s="1"/>
  <c r="D212" i="13"/>
  <c r="BW653" i="10"/>
  <c r="AG211" i="13" s="1"/>
  <c r="BS543" i="10"/>
  <c r="V101" i="13" s="1"/>
  <c r="P535" i="10"/>
  <c r="D535" i="10"/>
  <c r="O535" i="10" s="1"/>
  <c r="D533" i="10"/>
  <c r="P533" i="10"/>
  <c r="BM838" i="10"/>
  <c r="P396" i="13" s="1"/>
  <c r="N396" i="13"/>
  <c r="N389" i="13"/>
  <c r="J84" i="13"/>
  <c r="BV526" i="10"/>
  <c r="Y84" i="13" s="1"/>
  <c r="P526" i="10"/>
  <c r="D526" i="10"/>
  <c r="O526" i="10" s="1"/>
  <c r="N83" i="13"/>
  <c r="BM525" i="10"/>
  <c r="P83" i="13" s="1"/>
  <c r="BU525" i="10"/>
  <c r="X83" i="13" s="1"/>
  <c r="J83" i="13"/>
  <c r="M83" i="13"/>
  <c r="BV525" i="10"/>
  <c r="Y83" i="13" s="1"/>
  <c r="M82" i="13"/>
  <c r="BV524" i="10"/>
  <c r="Y82" i="13" s="1"/>
  <c r="J82" i="13"/>
  <c r="BM524" i="10"/>
  <c r="P82" i="13" s="1"/>
  <c r="BG523" i="10"/>
  <c r="J81" i="13" s="1"/>
  <c r="H81" i="13"/>
  <c r="BV523" i="10"/>
  <c r="Y81" i="13" s="1"/>
  <c r="N81" i="13"/>
  <c r="BM523" i="10"/>
  <c r="P523" i="10"/>
  <c r="D523" i="10"/>
  <c r="O523" i="10" s="1"/>
  <c r="M80" i="13"/>
  <c r="BV522" i="10"/>
  <c r="Y80" i="13" s="1"/>
  <c r="BU522" i="10"/>
  <c r="X80" i="13" s="1"/>
  <c r="BV521" i="10"/>
  <c r="Y79" i="13" s="1"/>
  <c r="P522" i="10"/>
  <c r="D522" i="10"/>
  <c r="O522" i="10" s="1"/>
  <c r="BU521" i="10"/>
  <c r="X79" i="13" s="1"/>
  <c r="J79" i="13"/>
  <c r="N382" i="13"/>
  <c r="BM824" i="10"/>
  <c r="P382" i="13" s="1"/>
  <c r="O521" i="10"/>
  <c r="N78" i="13"/>
  <c r="BM520" i="10"/>
  <c r="P72" i="13"/>
  <c r="D516" i="10"/>
  <c r="O516" i="10" s="1"/>
  <c r="P516" i="10"/>
  <c r="P379" i="13"/>
  <c r="BU821" i="10"/>
  <c r="X379" i="13" s="1"/>
  <c r="BU511" i="10"/>
  <c r="X69" i="13" s="1"/>
  <c r="P69" i="13"/>
  <c r="I71" i="13"/>
  <c r="BG513" i="10"/>
  <c r="BV513" i="10"/>
  <c r="Y71" i="13" s="1"/>
  <c r="BU512" i="10"/>
  <c r="X70" i="13" s="1"/>
  <c r="M70" i="13"/>
  <c r="BV512" i="10"/>
  <c r="Y70" i="13" s="1"/>
  <c r="G10" i="12"/>
  <c r="BG510" i="10"/>
  <c r="BU510" i="10" s="1"/>
  <c r="X68" i="13" s="1"/>
  <c r="M68" i="13"/>
  <c r="BV510" i="10"/>
  <c r="Y68" i="13" s="1"/>
  <c r="J68" i="13"/>
  <c r="N67" i="13"/>
  <c r="BW509" i="10"/>
  <c r="AG67" i="13" s="1"/>
  <c r="D67" i="13"/>
  <c r="BL509" i="10"/>
  <c r="O67" i="13" s="1"/>
  <c r="R67" i="13"/>
  <c r="V67" i="13"/>
  <c r="BS518" i="10"/>
  <c r="V76" i="13" s="1"/>
  <c r="BV509" i="10"/>
  <c r="Y67" i="13" s="1"/>
  <c r="BG509" i="10"/>
  <c r="BV508" i="10"/>
  <c r="Y66" i="13" s="1"/>
  <c r="M66" i="13"/>
  <c r="BM508" i="10"/>
  <c r="I65" i="13"/>
  <c r="BG507" i="10"/>
  <c r="O508" i="10"/>
  <c r="O519" i="10" s="1"/>
  <c r="J23" i="12" s="1"/>
  <c r="N519" i="10"/>
  <c r="BM507" i="10"/>
  <c r="P65" i="13" s="1"/>
  <c r="O65" i="13"/>
  <c r="N367" i="13"/>
  <c r="BM809" i="10"/>
  <c r="P367" i="13" s="1"/>
  <c r="J60" i="13"/>
  <c r="M60" i="13"/>
  <c r="BV502" i="10"/>
  <c r="Y60" i="13" s="1"/>
  <c r="D504" i="10"/>
  <c r="O504" i="10" s="1"/>
  <c r="P504" i="10"/>
  <c r="S368" i="13"/>
  <c r="BV810" i="10"/>
  <c r="Y368" i="13" s="1"/>
  <c r="P502" i="10"/>
  <c r="D502" i="10"/>
  <c r="O502" i="10" s="1"/>
  <c r="BU501" i="10"/>
  <c r="X59" i="13" s="1"/>
  <c r="J59" i="13"/>
  <c r="BK500" i="10"/>
  <c r="N58" i="13" s="1"/>
  <c r="M58" i="13"/>
  <c r="BV500" i="10"/>
  <c r="Y58" i="13" s="1"/>
  <c r="BW500" i="10"/>
  <c r="AG58" i="13" s="1"/>
  <c r="BU500" i="10"/>
  <c r="X58" i="13" s="1"/>
  <c r="BP500" i="10"/>
  <c r="S58" i="13" s="1"/>
  <c r="BM500" i="10"/>
  <c r="P58" i="13" s="1"/>
  <c r="I57" i="13"/>
  <c r="BG499" i="10"/>
  <c r="P500" i="10"/>
  <c r="D500" i="10"/>
  <c r="O500" i="10" s="1"/>
  <c r="BM499" i="10"/>
  <c r="P57" i="13" s="1"/>
  <c r="M57" i="13"/>
  <c r="BV499" i="10"/>
  <c r="Y57" i="13" s="1"/>
  <c r="D499" i="10"/>
  <c r="O499" i="10" s="1"/>
  <c r="P499" i="10"/>
  <c r="BP498" i="10"/>
  <c r="BM498" i="10"/>
  <c r="P56" i="13" s="1"/>
  <c r="BW498" i="10"/>
  <c r="AG56" i="13" s="1"/>
  <c r="D56" i="13"/>
  <c r="BL498" i="10"/>
  <c r="O56" i="13" s="1"/>
  <c r="BS506" i="10"/>
  <c r="V64" i="13" s="1"/>
  <c r="V55" i="13"/>
  <c r="N362" i="13"/>
  <c r="BM804" i="10"/>
  <c r="P362" i="13" s="1"/>
  <c r="BK497" i="10"/>
  <c r="BP497" i="10"/>
  <c r="I55" i="13"/>
  <c r="BG497" i="10"/>
  <c r="BU496" i="10"/>
  <c r="X54" i="13" s="1"/>
  <c r="S54" i="13"/>
  <c r="BV496" i="10"/>
  <c r="Y54" i="13" s="1"/>
  <c r="BM803" i="10"/>
  <c r="P361" i="13" s="1"/>
  <c r="N361" i="13"/>
  <c r="O496" i="10"/>
  <c r="BV495" i="10"/>
  <c r="Y53" i="13" s="1"/>
  <c r="BM495" i="10"/>
  <c r="N53" i="13"/>
  <c r="I56" i="12"/>
  <c r="BW725" i="10"/>
  <c r="AG283" i="13" s="1"/>
  <c r="BV715" i="10"/>
  <c r="Y273" i="13" s="1"/>
  <c r="U273" i="13"/>
  <c r="T47" i="13"/>
  <c r="BU489" i="10"/>
  <c r="X47" i="13" s="1"/>
  <c r="BG488" i="10"/>
  <c r="M45" i="13"/>
  <c r="BV487" i="10"/>
  <c r="Y45" i="13" s="1"/>
  <c r="BU487" i="10"/>
  <c r="X45" i="13" s="1"/>
  <c r="J45" i="13"/>
  <c r="J44" i="13"/>
  <c r="BU486" i="10"/>
  <c r="X44" i="13" s="1"/>
  <c r="O43" i="13"/>
  <c r="BM485" i="10"/>
  <c r="S43" i="13"/>
  <c r="BV485" i="10"/>
  <c r="Y43" i="13" s="1"/>
  <c r="I42" i="13"/>
  <c r="BG484" i="10"/>
  <c r="J42" i="13" s="1"/>
  <c r="N351" i="13"/>
  <c r="BM793" i="10"/>
  <c r="P351" i="13" s="1"/>
  <c r="P42" i="13"/>
  <c r="BU484" i="10"/>
  <c r="X42" i="13" s="1"/>
  <c r="D485" i="10"/>
  <c r="O485" i="10" s="1"/>
  <c r="P485" i="10"/>
  <c r="BV484" i="10"/>
  <c r="Y42" i="13" s="1"/>
  <c r="S42" i="13"/>
  <c r="BG483" i="10"/>
  <c r="U41" i="13"/>
  <c r="BQ483" i="10"/>
  <c r="T41" i="13" s="1"/>
  <c r="J41" i="13"/>
  <c r="O41" i="13"/>
  <c r="BM483" i="10"/>
  <c r="P41" i="13" s="1"/>
  <c r="BV483" i="10"/>
  <c r="Y41" i="13" s="1"/>
  <c r="BV482" i="10"/>
  <c r="Y40" i="13" s="1"/>
  <c r="J40" i="13"/>
  <c r="D483" i="10"/>
  <c r="P483" i="10"/>
  <c r="D477" i="10"/>
  <c r="O477" i="10" s="1"/>
  <c r="P477" i="10"/>
  <c r="BG476" i="10"/>
  <c r="M34" i="13"/>
  <c r="BV476" i="10"/>
  <c r="Y34" i="13" s="1"/>
  <c r="P475" i="10"/>
  <c r="D475" i="10"/>
  <c r="O475" i="10" s="1"/>
  <c r="BU475" i="10"/>
  <c r="X33" i="13" s="1"/>
  <c r="P476" i="10"/>
  <c r="D476" i="10"/>
  <c r="I31" i="13"/>
  <c r="BG473" i="10"/>
  <c r="BL388" i="10"/>
  <c r="G11" i="12" s="1"/>
  <c r="BM473" i="10"/>
  <c r="P31" i="13" s="1"/>
  <c r="O31" i="13"/>
  <c r="BV473" i="10"/>
  <c r="Y31" i="13" s="1"/>
  <c r="I53" i="12"/>
  <c r="I49" i="12"/>
  <c r="O30" i="13"/>
  <c r="BM472" i="10"/>
  <c r="I50" i="12"/>
  <c r="S28" i="13"/>
  <c r="BV470" i="10"/>
  <c r="Y28" i="13" s="1"/>
  <c r="BU470" i="10"/>
  <c r="X28" i="13" s="1"/>
  <c r="G70" i="12"/>
  <c r="BW460" i="10"/>
  <c r="AG18" i="13" s="1"/>
  <c r="BG460" i="10"/>
  <c r="BL460" i="10"/>
  <c r="S18" i="13"/>
  <c r="I51" i="12"/>
  <c r="I52" i="12"/>
  <c r="G40" i="12"/>
  <c r="H43" i="12" s="1"/>
  <c r="I54" i="12"/>
  <c r="BG458" i="10"/>
  <c r="D459" i="10"/>
  <c r="P459" i="10"/>
  <c r="J16" i="13"/>
  <c r="BP458" i="10"/>
  <c r="S16" i="13" s="1"/>
  <c r="V16" i="13"/>
  <c r="BS468" i="10"/>
  <c r="V26" i="13" s="1"/>
  <c r="BK458" i="10"/>
  <c r="BL458" i="10"/>
  <c r="O16" i="13" s="1"/>
  <c r="Q11" i="13"/>
  <c r="BK453" i="10"/>
  <c r="BP453" i="10"/>
  <c r="S11" i="13" s="1"/>
  <c r="H11" i="13"/>
  <c r="BG453" i="10"/>
  <c r="BW453" i="10"/>
  <c r="AG11" i="13" s="1"/>
  <c r="M11" i="13"/>
  <c r="N316" i="13"/>
  <c r="BM758" i="10"/>
  <c r="P316" i="13" s="1"/>
  <c r="J7" i="13"/>
  <c r="BU449" i="10"/>
  <c r="X7" i="13" s="1"/>
  <c r="F457" i="10"/>
  <c r="O449" i="10"/>
  <c r="O457" i="10" s="1"/>
  <c r="I21" i="12" s="1"/>
  <c r="N457" i="10"/>
  <c r="P457" i="10" s="1"/>
  <c r="N21" i="12" s="1"/>
  <c r="BV448" i="10"/>
  <c r="Y6" i="13" s="1"/>
  <c r="BM757" i="10"/>
  <c r="P315" i="13" s="1"/>
  <c r="N315" i="13"/>
  <c r="O6" i="13"/>
  <c r="BM448" i="10"/>
  <c r="S4" i="13"/>
  <c r="BV446" i="10"/>
  <c r="Y4" i="13" s="1"/>
  <c r="J4" i="13"/>
  <c r="BL446" i="10"/>
  <c r="O4" i="13" s="1"/>
  <c r="Q4" i="13"/>
  <c r="BK446" i="10"/>
  <c r="BW446" i="10"/>
  <c r="AG4" i="13" s="1"/>
  <c r="F544" i="10" l="1"/>
  <c r="N544" i="10"/>
  <c r="P544" i="10" s="1"/>
  <c r="O24" i="12" s="1"/>
  <c r="O533" i="10"/>
  <c r="O544" i="10" s="1"/>
  <c r="J24" i="12" s="1"/>
  <c r="O532" i="10"/>
  <c r="I24" i="12" s="1"/>
  <c r="BU524" i="10"/>
  <c r="X82" i="13" s="1"/>
  <c r="P81" i="13"/>
  <c r="BU523" i="10"/>
  <c r="X81" i="13" s="1"/>
  <c r="N532" i="10"/>
  <c r="F532" i="10"/>
  <c r="P78" i="13"/>
  <c r="BU520" i="10"/>
  <c r="X78" i="13" s="1"/>
  <c r="F519" i="10"/>
  <c r="P519" i="10" s="1"/>
  <c r="O23" i="12" s="1"/>
  <c r="BU513" i="10"/>
  <c r="X71" i="13" s="1"/>
  <c r="J71" i="13"/>
  <c r="J67" i="13"/>
  <c r="BM509" i="10"/>
  <c r="P67" i="13" s="1"/>
  <c r="P66" i="13"/>
  <c r="BU508" i="10"/>
  <c r="X66" i="13" s="1"/>
  <c r="J65" i="13"/>
  <c r="BU507" i="10"/>
  <c r="X65" i="13" s="1"/>
  <c r="F507" i="10"/>
  <c r="O507" i="10"/>
  <c r="I23" i="12" s="1"/>
  <c r="N507" i="10"/>
  <c r="P507" i="10" s="1"/>
  <c r="N23" i="12" s="1"/>
  <c r="J57" i="13"/>
  <c r="BU499" i="10"/>
  <c r="X57" i="13" s="1"/>
  <c r="BU498" i="10"/>
  <c r="X56" i="13" s="1"/>
  <c r="S56" i="13"/>
  <c r="BV498" i="10"/>
  <c r="Y56" i="13" s="1"/>
  <c r="S55" i="13"/>
  <c r="BV497" i="10"/>
  <c r="Y55" i="13" s="1"/>
  <c r="J55" i="13"/>
  <c r="BU497" i="10"/>
  <c r="X55" i="13" s="1"/>
  <c r="N55" i="13"/>
  <c r="BM497" i="10"/>
  <c r="P55" i="13" s="1"/>
  <c r="P53" i="13"/>
  <c r="BU495" i="10"/>
  <c r="X53" i="13" s="1"/>
  <c r="BU488" i="10"/>
  <c r="X46" i="13" s="1"/>
  <c r="J46" i="13"/>
  <c r="P43" i="13"/>
  <c r="BU485" i="10"/>
  <c r="X43" i="13" s="1"/>
  <c r="BU483" i="10"/>
  <c r="X41" i="13" s="1"/>
  <c r="O483" i="10"/>
  <c r="O494" i="10" s="1"/>
  <c r="J22" i="12" s="1"/>
  <c r="F494" i="10"/>
  <c r="N494" i="10"/>
  <c r="BU476" i="10"/>
  <c r="X34" i="13" s="1"/>
  <c r="J34" i="13"/>
  <c r="O476" i="10"/>
  <c r="O482" i="10" s="1"/>
  <c r="I22" i="12" s="1"/>
  <c r="F482" i="10"/>
  <c r="N482" i="10"/>
  <c r="P482" i="10" s="1"/>
  <c r="N22" i="12" s="1"/>
  <c r="BU473" i="10"/>
  <c r="X31" i="13" s="1"/>
  <c r="J31" i="13"/>
  <c r="H41" i="12"/>
  <c r="P30" i="13"/>
  <c r="BU472" i="10"/>
  <c r="X30" i="13" s="1"/>
  <c r="BM460" i="10"/>
  <c r="P18" i="13" s="1"/>
  <c r="O18" i="13"/>
  <c r="J18" i="13"/>
  <c r="BU460" i="10"/>
  <c r="X18" i="13" s="1"/>
  <c r="N469" i="10"/>
  <c r="F469" i="10"/>
  <c r="O459" i="10"/>
  <c r="O469" i="10" s="1"/>
  <c r="J21" i="12" s="1"/>
  <c r="H42" i="12"/>
  <c r="BV458" i="10"/>
  <c r="Y16" i="13" s="1"/>
  <c r="N16" i="13"/>
  <c r="BM458" i="10"/>
  <c r="J11" i="13"/>
  <c r="N11" i="13"/>
  <c r="BM453" i="10"/>
  <c r="P11" i="13" s="1"/>
  <c r="BV453" i="10"/>
  <c r="Y11" i="13" s="1"/>
  <c r="P6" i="13"/>
  <c r="BU448" i="10"/>
  <c r="X6" i="13" s="1"/>
  <c r="N4" i="13"/>
  <c r="BM446" i="10"/>
  <c r="P532" i="10" l="1"/>
  <c r="N24" i="12" s="1"/>
  <c r="BU509" i="10"/>
  <c r="X67" i="13" s="1"/>
  <c r="P494" i="10"/>
  <c r="O22" i="12" s="1"/>
  <c r="P469" i="10"/>
  <c r="O21" i="12" s="1"/>
  <c r="P16" i="13"/>
  <c r="BU458" i="10"/>
  <c r="X16" i="13" s="1"/>
  <c r="BU453" i="10"/>
  <c r="X11" i="13" s="1"/>
  <c r="P4" i="13"/>
  <c r="BU446" i="10"/>
  <c r="X4" i="13" s="1"/>
</calcChain>
</file>

<file path=xl/sharedStrings.xml><?xml version="1.0" encoding="utf-8"?>
<sst xmlns="http://schemas.openxmlformats.org/spreadsheetml/2006/main" count="1063" uniqueCount="406">
  <si>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</si>
  <si>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</si>
  <si>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</si>
  <si>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</si>
  <si>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</si>
  <si>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</si>
  <si>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</si>
  <si>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</si>
  <si>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</si>
  <si>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</si>
  <si>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</si>
  <si>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</si>
  <si>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</si>
  <si>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</si>
  <si>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</si>
  <si>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</si>
  <si>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</si>
  <si>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</si>
  <si>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</si>
  <si>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</si>
  <si>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</si>
  <si>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</si>
  <si>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</si>
  <si>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</si>
  <si>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</si>
  <si>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</si>
  <si>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</si>
  <si>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</si>
  <si>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</si>
  <si>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</si>
  <si>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</si>
  <si>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</si>
  <si>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</si>
  <si>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</si>
  <si>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</si>
  <si>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</si>
  <si>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</si>
  <si>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</si>
  <si>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</si>
  <si>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</si>
  <si>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</si>
  <si>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</si>
  <si>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</si>
  <si>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</si>
  <si>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</si>
  <si>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</si>
  <si>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</si>
  <si>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</si>
  <si>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</si>
  <si>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</si>
  <si>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</si>
  <si>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</si>
  <si>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</si>
  <si>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</si>
  <si>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</si>
  <si>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</si>
  <si>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</si>
  <si>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</si>
  <si>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</si>
  <si>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</si>
  <si>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</si>
  <si>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</si>
  <si>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</si>
  <si>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</si>
  <si>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</si>
  <si>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</si>
  <si>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</si>
  <si>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</si>
  <si>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</si>
  <si>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</si>
  <si>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</si>
  <si>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</si>
  <si>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</si>
  <si>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</si>
  <si>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</si>
  <si>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</si>
  <si>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</si>
  <si>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</si>
  <si>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</si>
  <si>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</si>
  <si>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</si>
  <si>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</si>
  <si>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</si>
  <si>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</si>
  <si>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</si>
  <si>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</si>
  <si>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</si>
  <si>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</si>
  <si>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</si>
  <si>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</si>
  <si>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</si>
  <si>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</si>
  <si>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</si>
  <si>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</si>
  <si>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</si>
  <si>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</si>
  <si>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</si>
  <si>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</si>
  <si>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</si>
  <si>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</si>
  <si>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</si>
  <si>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</si>
  <si>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</si>
  <si>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</si>
  <si>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</si>
  <si>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</si>
  <si>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</si>
  <si>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</si>
  <si>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</si>
  <si>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</si>
  <si>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</si>
  <si>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</si>
  <si>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</si>
  <si>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</si>
  <si>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</si>
  <si>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</si>
  <si>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</si>
  <si>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</si>
  <si>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</si>
  <si>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</si>
  <si>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</si>
  <si>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</si>
  <si>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</si>
  <si>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</si>
  <si>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</si>
  <si>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</si>
  <si>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</si>
  <si>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</si>
  <si>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</si>
  <si>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</si>
  <si>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</si>
  <si>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</si>
  <si>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</si>
  <si>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</si>
  <si>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</si>
  <si>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</si>
  <si>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</si>
  <si>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</si>
  <si>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</si>
  <si>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</si>
  <si>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</si>
  <si>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</si>
  <si>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</si>
  <si>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</si>
  <si>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</si>
  <si>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</si>
  <si>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</si>
  <si>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</si>
  <si>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</si>
  <si>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</si>
  <si>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</si>
  <si>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</si>
  <si>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</si>
  <si>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</si>
  <si>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</si>
  <si>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</si>
  <si>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</si>
  <si>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</si>
  <si>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</si>
  <si>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</si>
  <si>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</si>
  <si>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</si>
  <si>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</si>
  <si>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</si>
  <si>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</si>
  <si>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</si>
  <si>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</si>
  <si>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</si>
  <si>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</si>
  <si>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</si>
  <si>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</si>
  <si>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</si>
  <si>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</si>
  <si>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</si>
  <si>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</si>
  <si>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</si>
  <si>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</si>
  <si>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</si>
  <si>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</si>
  <si>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</si>
  <si>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</si>
  <si>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</si>
  <si>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</si>
  <si>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</si>
  <si>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</si>
  <si>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</si>
  <si>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</si>
  <si>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</si>
  <si>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</si>
  <si>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</si>
  <si>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</si>
  <si>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</si>
  <si>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</si>
  <si>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</si>
  <si>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</si>
  <si>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</si>
  <si>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</si>
  <si>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</si>
  <si>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</si>
  <si>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</si>
  <si>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</si>
  <si>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</si>
  <si>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</si>
  <si>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</si>
  <si>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</si>
  <si>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</si>
  <si>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</si>
  <si>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</si>
  <si>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</si>
  <si>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</si>
  <si>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</si>
  <si>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</si>
  <si>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</si>
  <si>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</si>
  <si>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</si>
  <si>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</si>
  <si>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</si>
  <si>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</si>
  <si>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</si>
  <si>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</si>
  <si>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</si>
  <si>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</si>
  <si>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</si>
  <si>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</si>
  <si>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</si>
  <si>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</si>
  <si>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</si>
  <si>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</si>
  <si>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</si>
  <si>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</si>
  <si>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</si>
  <si>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</si>
  <si>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</si>
  <si>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</si>
  <si>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</si>
  <si>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</si>
  <si>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</si>
  <si>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</si>
  <si>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</si>
  <si>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</si>
  <si>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</si>
  <si>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</si>
  <si>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</si>
  <si>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</si>
  <si>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</si>
  <si>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</si>
  <si>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</si>
  <si>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</si>
  <si>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</si>
  <si>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</si>
  <si>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</si>
  <si>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</si>
  <si>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</si>
  <si>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</si>
  <si>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</si>
  <si>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</si>
  <si>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</si>
  <si>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</si>
  <si>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</si>
  <si>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</si>
  <si>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</si>
  <si>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</si>
  <si>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</si>
  <si>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</si>
  <si>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</si>
  <si>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</si>
  <si>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</si>
  <si>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</si>
  <si>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</si>
  <si>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</si>
  <si>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</si>
  <si>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</si>
  <si>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</si>
  <si>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</si>
  <si>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</si>
  <si>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</si>
  <si>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</si>
  <si>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</si>
  <si>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</si>
  <si>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</si>
  <si>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</si>
  <si>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</si>
  <si>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</si>
  <si>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</si>
  <si>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</si>
  <si>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</si>
  <si>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</si>
  <si>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</si>
  <si>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</si>
  <si>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</si>
  <si>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</si>
  <si>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</si>
  <si>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</si>
  <si>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</si>
  <si>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</si>
  <si>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</si>
  <si>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</si>
  <si>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</si>
  <si>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</si>
  <si>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</si>
  <si>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</si>
  <si>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</si>
  <si>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</si>
  <si>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</si>
  <si>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</si>
  <si>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</si>
  <si>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</si>
  <si>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</si>
  <si>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</si>
  <si>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</si>
  <si>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Fizica</t>
  </si>
  <si>
    <t>Limbi moderne 1
(opțiuni: L.Engleză, L. Germană, L.Franceză)</t>
  </si>
  <si>
    <t>Educaţie fizică I</t>
  </si>
  <si>
    <t>Matematici speciale</t>
  </si>
  <si>
    <t>Limbi moderne 2
(opțiuni: L.Engleză, L. Germană, L.Franceză)</t>
  </si>
  <si>
    <t>Educaţie fizică II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</si>
  <si>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</si>
  <si>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</si>
  <si>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</si>
  <si>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</si>
  <si>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</si>
  <si>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</si>
  <si>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</si>
  <si>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</si>
  <si>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</si>
  <si>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Chimie generală</t>
  </si>
  <si>
    <t xml:space="preserve">Tehnologia materialelor </t>
  </si>
  <si>
    <t>Cultură şi civilizaţie</t>
  </si>
  <si>
    <t>Microeconomie</t>
  </si>
  <si>
    <t>Psihologia educaţiei</t>
  </si>
  <si>
    <t>Practica 2 de domeniu</t>
  </si>
  <si>
    <t>Practica 3 de specialitate</t>
  </si>
  <si>
    <t>Marketing</t>
  </si>
  <si>
    <t>Comunicare</t>
  </si>
  <si>
    <t>Disciplină facultativă</t>
  </si>
  <si>
    <t xml:space="preserve">Ştiinţa materialelor </t>
  </si>
  <si>
    <t>Mecanica fluidelor</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</si>
  <si>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</si>
  <si>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</si>
  <si>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AUTOVEHICULE RUTIERE</t>
  </si>
  <si>
    <t>INGINERIA AUTOVEHICULELOR</t>
  </si>
  <si>
    <t xml:space="preserve">Misiunea în plan didactic: Misiunea specializării Autovehicule Rutiere este de a forma cadre cu pregătire superioară, având competenţe şi abilităţi specifice domeniului fundamental ştiinţe inginereşti, paralel cu desfăşurarea unei activităţi de cercetare ştiinţifică proprie, în sprijinul mediului de afaceri interesat. În conformitate cu misiunea Universităţii POLITEHNICA Timişoara, a Facultăţii de Mecanică şi a domeniului Ingineria autovehiculelor, absolvenţii acestei specializări, prin pregătirea, susţinerea şi promovarea examenului de licenţă, vor deveni licenţiaţi în inginerie, specializarea Autovehicule rutiere.; Misiunea în planul cercetării ştiinţifice: Universitatea Politehnica Timişoara are la baza întregii sale activităţi un model de învăţare bazat pe cercetare. Universitatea are o strategie pe termen lung şi programe pe termen mediu şi scurt care se referă la obiectivele, proiectele şi rezultatele aşteptate ale cercetării, precum şi la resursele de realizare. Strategia pe termen lung şi programele pe termen mediu şi scurt privind cercetarea sunt adoptate de Senat şi Consiliile facultăţilor, odată cu specificarea practicilor de obţinere şi de alocare a resurselor şi a modalităţilor de valorificare a acestora. Pentru domeniul/specializării Ingineria Autovehiculelor/Autovehicule Rutiere, colectivul de specialişti se preocupă permanent de creşterea numărului şi a valorii contractelor de cercetare angajate şi doreşte permanent o valorificare cât mai bună a rezultatelor acestei activităţi. </t>
  </si>
  <si>
    <t xml:space="preserve">Pregătirea tinerilor ingineri în specializarea Autovehiculelor Rutiere își propune transmiterea către aceștia de cunoștiințe specifice și temeinice, atât din cultura tehnică inginerească cât mai ales a cunoștințelor de specialitate,  prin intermediul mijloacelor moderne de comunicare și studiu, în vederea dobândirii competențelor profesionale și transversale stabilite și pregătirea acestora pentru parcurgerea cu succes a următoarelor nivele de pregătire de tip Master și Doctorat în domeniu. </t>
  </si>
  <si>
    <t xml:space="preserve">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t>
  </si>
  <si>
    <t>CT1. Executarea sarcinilor profesionale conform cerinţelor precizate şi în termenele impuse, urmărind un plan de lucru prestabilit şi sub îndrumare calificată.
CT2. Integrarea facilă în cadrul unui grup, asumându-şi roluri specifice şi realizând o bună comunicare în colectiv.
CT3. Realizarea dezvoltării personale şi profesionale, utilizând eficient resursele proprii şi instrumentele moderne de studiu.</t>
  </si>
  <si>
    <t>214453 asistent de cercetare în echipamente şi instalaţii de bord
214469 cercetător în construcţii de maşini agricole
214470 inginer de cercetare în construcţii de maşini agricole
214471 asistent de cercetare în construcţii de maşini agricole
214472 cercetător în autovehicule rutiere
214473 inginer de cercetare în autovehicule rutiere
214474 asistent de cercetare în autovehicule rutiere</t>
  </si>
  <si>
    <t>391</t>
  </si>
  <si>
    <t>Algebră liniară, geometrie analitică și diferențială</t>
  </si>
  <si>
    <t>Programarea calculatoarelor şi limbaje de programare</t>
  </si>
  <si>
    <t>Geometrie descriptivă</t>
  </si>
  <si>
    <t>Bazele ingineriei autovehiculelor</t>
  </si>
  <si>
    <t>Desen tehnic şi infografică I</t>
  </si>
  <si>
    <t>Mecanică I</t>
  </si>
  <si>
    <t>Electrotehnică</t>
  </si>
  <si>
    <t>Metode numerice</t>
  </si>
  <si>
    <t>Rezistența materialelor I</t>
  </si>
  <si>
    <t>Mecanică II</t>
  </si>
  <si>
    <t>Desen tehnic si infografica II</t>
  </si>
  <si>
    <t>Electronica aplicata</t>
  </si>
  <si>
    <t>Control dimensional si masuratori tehnice</t>
  </si>
  <si>
    <t>Vibrații mecanice</t>
  </si>
  <si>
    <t>Organe de maşini I</t>
  </si>
  <si>
    <t>Termotehnică</t>
  </si>
  <si>
    <t>Pedagogie I Fundamentele pedagogiei teoria și metodologia curiculumului</t>
  </si>
  <si>
    <t>Pedagogie II Teoria și metodologia instruirii. Teoria și metodologia evaluării</t>
  </si>
  <si>
    <t>Limbi de circulație internațională 3 (opțiuni: L.Engleză, L. Germană, L.Franceză)</t>
  </si>
  <si>
    <t>Didactica specilității</t>
  </si>
  <si>
    <t>Limbi de circulație internațională 4 (opțiuni: L.Engleză, L. Germană, L.Franceză)</t>
  </si>
  <si>
    <t>Organe de mașini II</t>
  </si>
  <si>
    <t xml:space="preserve">Management </t>
  </si>
  <si>
    <t>Actionari hidraulice și pneumatice</t>
  </si>
  <si>
    <t xml:space="preserve">Bazele sistemelor automate </t>
  </si>
  <si>
    <t>Metoda elementului finit</t>
  </si>
  <si>
    <t>Dinamica autovehiculelor I</t>
  </si>
  <si>
    <t xml:space="preserve">Termogazodinamica </t>
  </si>
  <si>
    <t>Procese şi caracteristici ale motoarelor cu ardere internă I</t>
  </si>
  <si>
    <t>Tehnologia de fabricatie a autovehiculelor</t>
  </si>
  <si>
    <t>Proiectare asistată de calculator</t>
  </si>
  <si>
    <t>Echipamentul electric şi electronic al autovehiculelor</t>
  </si>
  <si>
    <t>Dinamica autovehiculelor II</t>
  </si>
  <si>
    <t>Combustibili, lubrifianţi şi materiale pentru autovehicule</t>
  </si>
  <si>
    <t>Construcţia şi calculul autovehiculelor I</t>
  </si>
  <si>
    <t>Procese și caracteristici ale motoarelor cu ardere internă II</t>
  </si>
  <si>
    <t>Construcția și calculul motoarelor cu ardere internă</t>
  </si>
  <si>
    <t>Calculul si constructia motoarelor cu ardere interna Proiect</t>
  </si>
  <si>
    <t>Sisteme auxiliare pentru autovehicule</t>
  </si>
  <si>
    <t xml:space="preserve">Incercarea si omologarea autovehiculelor </t>
  </si>
  <si>
    <t xml:space="preserve">Diagnosticarea autovehiculelor </t>
  </si>
  <si>
    <t>Construcția și calculul autovehiculelor II</t>
  </si>
  <si>
    <t>Opțional 1 independent Materiale speciale pentru autovehicule (*)</t>
  </si>
  <si>
    <t>Opțional 1 independent Legislatie. Norme si regulamente</t>
  </si>
  <si>
    <t>Opțional 2 independent Caroserii si structuri portante (*)</t>
  </si>
  <si>
    <t>Opțional 2 independent ntretinerea si repararea autovehiculelor</t>
  </si>
  <si>
    <t>Opțional 3 independent Confort și ergonomie (*)</t>
  </si>
  <si>
    <t>Opțional 3 independent Tractoare</t>
  </si>
  <si>
    <t>Opțional 4 independent Automobilul si mediu (*)</t>
  </si>
  <si>
    <t>Opțional 4 independent Mecatronica automobilelor</t>
  </si>
  <si>
    <t>Opțional 5 independent Sisteme de propulsie alternativa (*)</t>
  </si>
  <si>
    <t>Opțional 5 independent  Managementul proiectelor</t>
  </si>
  <si>
    <t>Opțional 6 independent  Sisteme de comanda si control pentru autovehicule (*)</t>
  </si>
  <si>
    <t>Opțional 6 independent Logistica transporturilor rutiere</t>
  </si>
  <si>
    <t>Elemente de legislaţie rutieră</t>
  </si>
  <si>
    <t>Tendinţe actuale în industria autovehiculelor</t>
  </si>
  <si>
    <t>Utilizarea combustibililor gazoşi în tehnică</t>
  </si>
  <si>
    <t>Voluntariat</t>
  </si>
  <si>
    <t xml:space="preserve">Mecanisme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</si>
</sst>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339</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340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340</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341</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342</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343</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344</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345</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Z34" sqref="Z34:AK35"/>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8"/>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AUTOVEHICULELOR</v>
      </c>
      <c r="I7" s="155"/>
      <c r="J7" s="155"/>
      <c r="K7" s="155"/>
      <c r="L7" s="157"/>
      <c r="M7" s="157"/>
      <c r="N7" s="156"/>
      <c r="O7" s="378"/>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AUTOVEHICULELOR</v>
      </c>
      <c r="I8" s="155"/>
      <c r="J8" s="155"/>
      <c r="K8" s="155"/>
      <c r="L8" s="157"/>
      <c r="M8" s="157"/>
      <c r="N8" s="156"/>
      <c r="O8" s="378"/>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AUTOVEHICULE RUTIERE</v>
      </c>
      <c r="I9" s="155"/>
      <c r="J9" s="155"/>
      <c r="K9" s="155"/>
      <c r="L9" s="157"/>
      <c r="M9" s="157"/>
      <c r="N9" s="156"/>
      <c r="O9" s="378"/>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2">
        <v>20</v>
      </c>
      <c r="B12" s="432">
        <v>40</v>
      </c>
      <c r="C12" s="432">
        <v>160</v>
      </c>
      <c r="D12" s="432">
        <v>20</v>
      </c>
      <c r="E12" s="158" t="s">
        <v>52</v>
      </c>
      <c r="F12" s="171" t="s">
        <v>346</v>
      </c>
      <c r="G12" s="172">
        <v>20</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2020-2023</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(2020-2021)</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(2021-2022)</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313</v>
      </c>
      <c r="O19" s="552"/>
      <c r="P19" s="552"/>
      <c r="Q19" s="552"/>
      <c r="R19" s="552"/>
      <c r="S19" s="552"/>
      <c r="T19" s="552"/>
      <c r="U19" s="552"/>
      <c r="V19" s="552"/>
      <c r="W19" s="552"/>
      <c r="X19" s="552"/>
      <c r="Y19" s="553"/>
      <c r="Z19" s="551" t="s">
        <v>353</v>
      </c>
      <c r="AA19" s="552"/>
      <c r="AB19" s="552"/>
      <c r="AC19" s="552"/>
      <c r="AD19" s="552"/>
      <c r="AE19" s="552"/>
      <c r="AF19" s="552"/>
      <c r="AG19" s="552"/>
      <c r="AH19" s="552"/>
      <c r="AI19" s="552"/>
      <c r="AJ19" s="552"/>
      <c r="AK19" s="553"/>
      <c r="AL19" s="551" t="s">
        <v>358</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L391.20.01.F1</v>
      </c>
      <c r="C21" s="549"/>
      <c r="D21" s="550"/>
      <c r="E21" s="362">
        <v>4</v>
      </c>
      <c r="F21" s="363" t="s">
        <v>5</v>
      </c>
      <c r="G21" s="364">
        <v>28</v>
      </c>
      <c r="H21" s="365">
        <v>28</v>
      </c>
      <c r="I21" s="365">
        <v>0</v>
      </c>
      <c r="J21" s="366">
        <v>0</v>
      </c>
      <c r="K21" s="363">
        <v>0</v>
      </c>
      <c r="L21" s="425" t="s">
        <v>46</v>
      </c>
      <c r="M21" s="187">
        <f>E21*25-G21-H21-I21-J21-K21</f>
        <v>44</v>
      </c>
      <c r="N21" s="548" t="str">
        <f>IF(ISBLANK(N19),"",CONCATENATE($E$12,$F$12,".",$G$12,".","0",RIGHT($N$18,1),".",RIGHT(X21,1),$A19,IF(COUNTIFS(N19,"*op?ional*")=1,"-ij","")))</f>
        <v>L391.20.02.F1</v>
      </c>
      <c r="O21" s="549"/>
      <c r="P21" s="550"/>
      <c r="Q21" s="362">
        <v>4</v>
      </c>
      <c r="R21" s="363" t="s">
        <v>295</v>
      </c>
      <c r="S21" s="364">
        <v>28</v>
      </c>
      <c r="T21" s="365">
        <v>28</v>
      </c>
      <c r="U21" s="365">
        <v>0</v>
      </c>
      <c r="V21" s="366">
        <v>0</v>
      </c>
      <c r="W21" s="363">
        <v>0</v>
      </c>
      <c r="X21" s="363" t="s">
        <v>46</v>
      </c>
      <c r="Y21" s="187">
        <f>Q21*25-S21-T21-U21-V21-W21</f>
        <v>44</v>
      </c>
      <c r="Z21" s="548" t="str">
        <f>IF(ISBLANK(Z19),"",CONCATENATE($E$12,$F$12,".",$G$12,".","0",RIGHT($Z$18,1),".",RIGHT(AJ21,1),$A19,IF(COUNTIFS(Z19,"*op?ional*")=1,"-ij","")))</f>
        <v>L391.20.03.D1</v>
      </c>
      <c r="AA21" s="549"/>
      <c r="AB21" s="550"/>
      <c r="AC21" s="362">
        <v>4</v>
      </c>
      <c r="AD21" s="363" t="s">
        <v>5</v>
      </c>
      <c r="AE21" s="364">
        <v>28</v>
      </c>
      <c r="AF21" s="365">
        <v>0</v>
      </c>
      <c r="AG21" s="365">
        <v>14</v>
      </c>
      <c r="AH21" s="366">
        <v>0</v>
      </c>
      <c r="AI21" s="361">
        <v>0</v>
      </c>
      <c r="AJ21" s="363" t="s">
        <v>54</v>
      </c>
      <c r="AK21" s="187">
        <f>AC21*25-AE21-AF21-AG21-AH21-AI21</f>
        <v>58</v>
      </c>
      <c r="AL21" s="548" t="str">
        <f>IF(ISBLANK(AL19), "",CONCATENATE($E$12,$F$12,".",$G$12,".","0",RIGHT($AL$18,1),".",RIGHT(AV21,1),$A19,IF(COUNTIFS(AL19,"*op?ional*")=1,"-ij","")))</f>
        <v>L391.20.04.D1</v>
      </c>
      <c r="AM21" s="549"/>
      <c r="AN21" s="550"/>
      <c r="AO21" s="428">
        <v>3</v>
      </c>
      <c r="AP21" s="427" t="s">
        <v>295</v>
      </c>
      <c r="AQ21" s="429">
        <v>28</v>
      </c>
      <c r="AR21" s="430">
        <v>0</v>
      </c>
      <c r="AS21" s="430">
        <v>14</v>
      </c>
      <c r="AT21" s="431">
        <v>0</v>
      </c>
      <c r="AU21" s="361">
        <v>0</v>
      </c>
      <c r="AV21" s="363" t="s">
        <v>54</v>
      </c>
      <c r="AW21" s="187">
        <f>AO21*25-AQ21-AR21-AS21-AT21-AU21</f>
        <v>33</v>
      </c>
    </row>
    <row r="22" spans="1:49" s="61" customFormat="1" ht="21" customHeight="1" thickTop="1" x14ac:dyDescent="0.25">
      <c r="A22" s="470" t="s">
        <v>55</v>
      </c>
      <c r="B22" s="551" t="s">
        <v>347</v>
      </c>
      <c r="C22" s="552"/>
      <c r="D22" s="552"/>
      <c r="E22" s="552"/>
      <c r="F22" s="552"/>
      <c r="G22" s="552"/>
      <c r="H22" s="552"/>
      <c r="I22" s="552"/>
      <c r="J22" s="552"/>
      <c r="K22" s="552"/>
      <c r="L22" s="552"/>
      <c r="M22" s="553"/>
      <c r="N22" s="551" t="s">
        <v>351</v>
      </c>
      <c r="O22" s="552"/>
      <c r="P22" s="552"/>
      <c r="Q22" s="552"/>
      <c r="R22" s="552"/>
      <c r="S22" s="552"/>
      <c r="T22" s="552"/>
      <c r="U22" s="552"/>
      <c r="V22" s="552"/>
      <c r="W22" s="552"/>
      <c r="X22" s="552"/>
      <c r="Y22" s="553"/>
      <c r="Z22" s="551" t="s">
        <v>354</v>
      </c>
      <c r="AA22" s="552"/>
      <c r="AB22" s="552"/>
      <c r="AC22" s="552"/>
      <c r="AD22" s="552"/>
      <c r="AE22" s="552"/>
      <c r="AF22" s="552"/>
      <c r="AG22" s="552"/>
      <c r="AH22" s="552"/>
      <c r="AI22" s="552"/>
      <c r="AJ22" s="552"/>
      <c r="AK22" s="553"/>
      <c r="AL22" s="551" t="s">
        <v>359</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L391.20.01.F2</v>
      </c>
      <c r="C24" s="549"/>
      <c r="D24" s="550"/>
      <c r="E24" s="362">
        <v>4</v>
      </c>
      <c r="F24" s="363" t="s">
        <v>5</v>
      </c>
      <c r="G24" s="364">
        <v>28</v>
      </c>
      <c r="H24" s="365">
        <v>28</v>
      </c>
      <c r="I24" s="365">
        <v>0</v>
      </c>
      <c r="J24" s="366">
        <v>0</v>
      </c>
      <c r="K24" s="363">
        <v>0</v>
      </c>
      <c r="L24" s="425" t="s">
        <v>46</v>
      </c>
      <c r="M24" s="187">
        <f>E24*25-G24-H24-I24-J24-K24</f>
        <v>44</v>
      </c>
      <c r="N24" s="548" t="str">
        <f>IF(ISBLANK(N22),"",CONCATENATE($E$12,$F$12,".",$G$12,".","0",RIGHT($N$18,1),".",RIGHT(X24,1),$A22,IF(COUNTIFS(N22,"*op?ional*")=1,"-ij","")))</f>
        <v>L391.20.02.F2</v>
      </c>
      <c r="O24" s="549"/>
      <c r="P24" s="550"/>
      <c r="Q24" s="428">
        <v>6</v>
      </c>
      <c r="R24" s="427" t="s">
        <v>5</v>
      </c>
      <c r="S24" s="429">
        <v>28</v>
      </c>
      <c r="T24" s="430">
        <v>0</v>
      </c>
      <c r="U24" s="430">
        <v>42</v>
      </c>
      <c r="V24" s="431">
        <v>0</v>
      </c>
      <c r="W24" s="363">
        <v>0</v>
      </c>
      <c r="X24" s="363" t="s">
        <v>46</v>
      </c>
      <c r="Y24" s="187">
        <f>Q24*25-S24-T24-U24-V24-W24</f>
        <v>80</v>
      </c>
      <c r="Z24" s="548" t="str">
        <f>IF(ISBLANK(Z22),"",CONCATENATE($E$12,$F$12,".",$G$12,".","0",RIGHT($Z$18,1),".",RIGHT(AJ24,1),$A22,IF(COUNTIFS(Z22,"*op?ional*")=1,"-ij","")))</f>
        <v>L391.20.03.F2</v>
      </c>
      <c r="AA24" s="549"/>
      <c r="AB24" s="550"/>
      <c r="AC24" s="362">
        <v>4</v>
      </c>
      <c r="AD24" s="363" t="s">
        <v>295</v>
      </c>
      <c r="AE24" s="364">
        <v>28</v>
      </c>
      <c r="AF24" s="365">
        <v>14</v>
      </c>
      <c r="AG24" s="365">
        <v>14</v>
      </c>
      <c r="AH24" s="366">
        <v>0</v>
      </c>
      <c r="AI24" s="361">
        <v>0</v>
      </c>
      <c r="AJ24" s="363" t="s">
        <v>46</v>
      </c>
      <c r="AK24" s="187">
        <f>AC24*25-AE24-AF24-AG24-AH24-AI24</f>
        <v>44</v>
      </c>
      <c r="AL24" s="548" t="str">
        <f>IF(ISBLANK(AL22), "",CONCATENATE($E$12,$F$12,".",$G$12,".","0",RIGHT($AL$18,1),".",RIGHT(AV24,1),$A22,IF(COUNTIFS(AL22,"*op?ional*")=1,"-ij","")))</f>
        <v>L391.20.04.S2</v>
      </c>
      <c r="AM24" s="549"/>
      <c r="AN24" s="550"/>
      <c r="AO24" s="428">
        <v>3</v>
      </c>
      <c r="AP24" s="427" t="s">
        <v>295</v>
      </c>
      <c r="AQ24" s="429">
        <v>28</v>
      </c>
      <c r="AR24" s="430">
        <v>0</v>
      </c>
      <c r="AS24" s="430">
        <v>14</v>
      </c>
      <c r="AT24" s="431">
        <v>0</v>
      </c>
      <c r="AU24" s="361">
        <v>0</v>
      </c>
      <c r="AV24" s="363" t="s">
        <v>59</v>
      </c>
      <c r="AW24" s="187">
        <f>AO24*25-AQ24-AR24-AS24-AT24-AU24</f>
        <v>33</v>
      </c>
    </row>
    <row r="25" spans="1:49" s="61" customFormat="1" ht="21" customHeight="1" thickTop="1" x14ac:dyDescent="0.25">
      <c r="A25" s="470" t="s">
        <v>56</v>
      </c>
      <c r="B25" s="551" t="s">
        <v>310</v>
      </c>
      <c r="C25" s="552"/>
      <c r="D25" s="552"/>
      <c r="E25" s="552"/>
      <c r="F25" s="552"/>
      <c r="G25" s="552"/>
      <c r="H25" s="552"/>
      <c r="I25" s="552"/>
      <c r="J25" s="552"/>
      <c r="K25" s="552"/>
      <c r="L25" s="552"/>
      <c r="M25" s="553"/>
      <c r="N25" s="551" t="s">
        <v>335</v>
      </c>
      <c r="O25" s="552"/>
      <c r="P25" s="552"/>
      <c r="Q25" s="552"/>
      <c r="R25" s="552"/>
      <c r="S25" s="552"/>
      <c r="T25" s="552"/>
      <c r="U25" s="552"/>
      <c r="V25" s="552"/>
      <c r="W25" s="552"/>
      <c r="X25" s="552"/>
      <c r="Y25" s="553"/>
      <c r="Z25" s="551" t="s">
        <v>355</v>
      </c>
      <c r="AA25" s="552"/>
      <c r="AB25" s="552"/>
      <c r="AC25" s="552"/>
      <c r="AD25" s="552"/>
      <c r="AE25" s="552"/>
      <c r="AF25" s="552"/>
      <c r="AG25" s="552"/>
      <c r="AH25" s="552"/>
      <c r="AI25" s="552"/>
      <c r="AJ25" s="552"/>
      <c r="AK25" s="553"/>
      <c r="AL25" s="551" t="s">
        <v>317</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L391.20.01.F3</v>
      </c>
      <c r="C27" s="549"/>
      <c r="D27" s="550"/>
      <c r="E27" s="362">
        <v>5</v>
      </c>
      <c r="F27" s="363" t="s">
        <v>5</v>
      </c>
      <c r="G27" s="364">
        <v>42</v>
      </c>
      <c r="H27" s="365">
        <v>14</v>
      </c>
      <c r="I27" s="365">
        <v>14</v>
      </c>
      <c r="J27" s="366">
        <v>0</v>
      </c>
      <c r="K27" s="363">
        <v>0</v>
      </c>
      <c r="L27" s="425" t="s">
        <v>46</v>
      </c>
      <c r="M27" s="187">
        <f>E27*25-G27-H27-I27-J27-K27</f>
        <v>55</v>
      </c>
      <c r="N27" s="548" t="str">
        <f>IF(ISBLANK(N25),"",CONCATENATE($E$12,$F$12,".",$G$12,".","0",RIGHT($N$18,1),".",RIGHT(X27,1),$A25,IF(COUNTIFS(N25,"*op?ional*")=1,"-ij","")))</f>
        <v>L391.20.02.D3</v>
      </c>
      <c r="O27" s="549"/>
      <c r="P27" s="550"/>
      <c r="Q27" s="362">
        <v>5</v>
      </c>
      <c r="R27" s="363" t="s">
        <v>5</v>
      </c>
      <c r="S27" s="364">
        <v>42</v>
      </c>
      <c r="T27" s="365">
        <v>0</v>
      </c>
      <c r="U27" s="365">
        <v>28</v>
      </c>
      <c r="V27" s="366">
        <v>0</v>
      </c>
      <c r="W27" s="363">
        <v>0</v>
      </c>
      <c r="X27" s="363" t="s">
        <v>54</v>
      </c>
      <c r="Y27" s="187">
        <f>Q27*25-S27-T27-U27-V27-W27</f>
        <v>55</v>
      </c>
      <c r="Z27" s="548" t="str">
        <f>IF(ISBLANK(Z25),"",CONCATENATE($E$12,$F$12,".",$G$12,".","0",RIGHT($Z$18,1),".",RIGHT(AJ27,1),$A25,IF(COUNTIFS(Z25,"*op?ional*")=1,"-ij","")))</f>
        <v>L391.20.03.D3</v>
      </c>
      <c r="AA27" s="549"/>
      <c r="AB27" s="550"/>
      <c r="AC27" s="362">
        <v>4</v>
      </c>
      <c r="AD27" s="363" t="s">
        <v>5</v>
      </c>
      <c r="AE27" s="364">
        <v>28</v>
      </c>
      <c r="AF27" s="365">
        <v>28</v>
      </c>
      <c r="AG27" s="365">
        <v>14</v>
      </c>
      <c r="AH27" s="366">
        <v>0</v>
      </c>
      <c r="AI27" s="361">
        <v>0</v>
      </c>
      <c r="AJ27" s="363" t="s">
        <v>54</v>
      </c>
      <c r="AK27" s="187">
        <f>AC27*25-AE27-AF27-AG27-AH27-AI27</f>
        <v>30</v>
      </c>
      <c r="AL27" s="548" t="str">
        <f>IF(ISBLANK(AL25), "",CONCATENATE($E$12,$F$12,".",$G$12,".","0",RIGHT($AL$18,1),".",RIGHT(AV27,1),$A25,IF(COUNTIFS(AL25,"*op?ional*")=1,"-ij","")))</f>
        <v>L391.20.04.D3</v>
      </c>
      <c r="AM27" s="549"/>
      <c r="AN27" s="550"/>
      <c r="AO27" s="428">
        <v>4</v>
      </c>
      <c r="AP27" s="427" t="s">
        <v>5</v>
      </c>
      <c r="AQ27" s="429">
        <v>28</v>
      </c>
      <c r="AR27" s="430">
        <v>28</v>
      </c>
      <c r="AS27" s="430">
        <v>14</v>
      </c>
      <c r="AT27" s="431">
        <v>0</v>
      </c>
      <c r="AU27" s="361">
        <v>0</v>
      </c>
      <c r="AV27" s="363" t="s">
        <v>54</v>
      </c>
      <c r="AW27" s="187">
        <f>AO27*25-AQ27-AR27-AS27-AT27-AU27</f>
        <v>30</v>
      </c>
    </row>
    <row r="28" spans="1:49" s="61" customFormat="1" ht="21" customHeight="1" thickTop="1" x14ac:dyDescent="0.25">
      <c r="A28" s="470" t="s">
        <v>57</v>
      </c>
      <c r="B28" s="551" t="s">
        <v>348</v>
      </c>
      <c r="C28" s="552"/>
      <c r="D28" s="552"/>
      <c r="E28" s="552"/>
      <c r="F28" s="552"/>
      <c r="G28" s="552"/>
      <c r="H28" s="552"/>
      <c r="I28" s="552"/>
      <c r="J28" s="552"/>
      <c r="K28" s="552"/>
      <c r="L28" s="552"/>
      <c r="M28" s="553"/>
      <c r="N28" s="551" t="s">
        <v>352</v>
      </c>
      <c r="O28" s="552"/>
      <c r="P28" s="552"/>
      <c r="Q28" s="552"/>
      <c r="R28" s="552"/>
      <c r="S28" s="552"/>
      <c r="T28" s="552"/>
      <c r="U28" s="552"/>
      <c r="V28" s="552"/>
      <c r="W28" s="552"/>
      <c r="X28" s="552"/>
      <c r="Y28" s="553"/>
      <c r="Z28" s="551" t="s">
        <v>356</v>
      </c>
      <c r="AA28" s="552"/>
      <c r="AB28" s="552"/>
      <c r="AC28" s="552"/>
      <c r="AD28" s="552"/>
      <c r="AE28" s="552"/>
      <c r="AF28" s="552"/>
      <c r="AG28" s="552"/>
      <c r="AH28" s="552"/>
      <c r="AI28" s="552"/>
      <c r="AJ28" s="552"/>
      <c r="AK28" s="553"/>
      <c r="AL28" s="551" t="s">
        <v>360</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L391.20.01.F4</v>
      </c>
      <c r="C30" s="549"/>
      <c r="D30" s="550"/>
      <c r="E30" s="428">
        <v>4</v>
      </c>
      <c r="F30" s="427" t="s">
        <v>295</v>
      </c>
      <c r="G30" s="429">
        <v>28</v>
      </c>
      <c r="H30" s="430">
        <v>0</v>
      </c>
      <c r="I30" s="430">
        <v>28</v>
      </c>
      <c r="J30" s="431">
        <v>0</v>
      </c>
      <c r="K30" s="363">
        <v>0</v>
      </c>
      <c r="L30" s="425" t="s">
        <v>46</v>
      </c>
      <c r="M30" s="187">
        <f>E30*25-G30-H30-I30-J30-K30</f>
        <v>44</v>
      </c>
      <c r="N30" s="548" t="str">
        <f>IF(ISBLANK(N28),"",CONCATENATE($E$12,$F$12,".",$G$12,".","0",RIGHT($N$18,1),".",RIGHT(X30,1),$A28,IF(COUNTIFS(N28,"*op?ional*")=1,"-ij","")))</f>
        <v>L391.20.02.D4</v>
      </c>
      <c r="O30" s="549"/>
      <c r="P30" s="550"/>
      <c r="Q30" s="428">
        <v>5</v>
      </c>
      <c r="R30" s="427" t="s">
        <v>5</v>
      </c>
      <c r="S30" s="429">
        <v>28</v>
      </c>
      <c r="T30" s="430">
        <v>28</v>
      </c>
      <c r="U30" s="430">
        <v>0</v>
      </c>
      <c r="V30" s="431">
        <v>0</v>
      </c>
      <c r="W30" s="363">
        <v>0</v>
      </c>
      <c r="X30" s="363" t="s">
        <v>54</v>
      </c>
      <c r="Y30" s="187">
        <f>Q30*25-S30-T30-U30-V30-W30</f>
        <v>69</v>
      </c>
      <c r="Z30" s="548" t="str">
        <f>IF(ISBLANK(Z28),"",CONCATENATE($E$12,$F$12,".",$G$12,".","0",RIGHT($Z$18,1),".",RIGHT(AJ30,1),$A28,IF(COUNTIFS(Z28,"*op?ional*")=1,"-ij","")))</f>
        <v>L391.20.03.D4</v>
      </c>
      <c r="AA30" s="549"/>
      <c r="AB30" s="550"/>
      <c r="AC30" s="362">
        <v>4</v>
      </c>
      <c r="AD30" s="363" t="s">
        <v>5</v>
      </c>
      <c r="AE30" s="364">
        <v>28</v>
      </c>
      <c r="AF30" s="365">
        <v>28</v>
      </c>
      <c r="AG30" s="365">
        <v>0</v>
      </c>
      <c r="AH30" s="366">
        <v>0</v>
      </c>
      <c r="AI30" s="361">
        <v>0</v>
      </c>
      <c r="AJ30" s="363" t="s">
        <v>54</v>
      </c>
      <c r="AK30" s="187">
        <f>AC30*25-AE30-AF30-AG30-AH30-AI30</f>
        <v>44</v>
      </c>
      <c r="AL30" s="548" t="str">
        <f>IF(ISBLANK(AL28), "",CONCATENATE($E$12,$F$12,".",$G$12,".","0",RIGHT($AL$18,1),".",RIGHT(AV30,1),$A28,IF(COUNTIFS(AL28,"*op?ional*")=1,"-ij","")))</f>
        <v>L391.20.04.D4</v>
      </c>
      <c r="AM30" s="549"/>
      <c r="AN30" s="550"/>
      <c r="AO30" s="428">
        <v>4</v>
      </c>
      <c r="AP30" s="427" t="s">
        <v>5</v>
      </c>
      <c r="AQ30" s="429">
        <v>28</v>
      </c>
      <c r="AR30" s="430">
        <v>14</v>
      </c>
      <c r="AS30" s="430">
        <v>14</v>
      </c>
      <c r="AT30" s="431">
        <v>0</v>
      </c>
      <c r="AU30" s="363">
        <v>0</v>
      </c>
      <c r="AV30" s="363" t="s">
        <v>54</v>
      </c>
      <c r="AW30" s="187">
        <f>AO30*25-AQ30-AR30-AS30-AT30-AU30</f>
        <v>44</v>
      </c>
    </row>
    <row r="31" spans="1:49" s="61" customFormat="1" ht="21" customHeight="1" thickTop="1" x14ac:dyDescent="0.25">
      <c r="A31" s="470" t="s">
        <v>58</v>
      </c>
      <c r="B31" s="551" t="s">
        <v>349</v>
      </c>
      <c r="C31" s="552"/>
      <c r="D31" s="552"/>
      <c r="E31" s="552"/>
      <c r="F31" s="552"/>
      <c r="G31" s="552"/>
      <c r="H31" s="552"/>
      <c r="I31" s="552"/>
      <c r="J31" s="552"/>
      <c r="K31" s="552"/>
      <c r="L31" s="552"/>
      <c r="M31" s="553"/>
      <c r="N31" s="551" t="s">
        <v>326</v>
      </c>
      <c r="O31" s="552"/>
      <c r="P31" s="552"/>
      <c r="Q31" s="552"/>
      <c r="R31" s="552"/>
      <c r="S31" s="552"/>
      <c r="T31" s="552"/>
      <c r="U31" s="552"/>
      <c r="V31" s="552"/>
      <c r="W31" s="552"/>
      <c r="X31" s="552"/>
      <c r="Y31" s="553"/>
      <c r="Z31" s="551" t="s">
        <v>405</v>
      </c>
      <c r="AA31" s="552"/>
      <c r="AB31" s="552"/>
      <c r="AC31" s="552"/>
      <c r="AD31" s="552"/>
      <c r="AE31" s="552"/>
      <c r="AF31" s="552"/>
      <c r="AG31" s="552"/>
      <c r="AH31" s="552"/>
      <c r="AI31" s="552"/>
      <c r="AJ31" s="552"/>
      <c r="AK31" s="553"/>
      <c r="AL31" s="551" t="s">
        <v>361</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L391.20.01.F5</v>
      </c>
      <c r="C33" s="549"/>
      <c r="D33" s="550"/>
      <c r="E33" s="428">
        <v>4</v>
      </c>
      <c r="F33" s="427" t="s">
        <v>295</v>
      </c>
      <c r="G33" s="429">
        <v>28</v>
      </c>
      <c r="H33" s="430">
        <v>0</v>
      </c>
      <c r="I33" s="430">
        <v>14</v>
      </c>
      <c r="J33" s="431">
        <v>0</v>
      </c>
      <c r="K33" s="363">
        <v>0</v>
      </c>
      <c r="L33" s="425" t="s">
        <v>46</v>
      </c>
      <c r="M33" s="187">
        <f>E33*25-G33-H33-I33-J33-K33</f>
        <v>58</v>
      </c>
      <c r="N33" s="548" t="str">
        <f>IF(ISBLANK(N31),"",CONCATENATE($E$12,$F$12,".",$G$12,".","0",RIGHT($N$18,1),".",RIGHT(X33,1),$A31,IF(COUNTIFS(N31,"*op?ional*")=1,"-ij","")))</f>
        <v>L391.20.02.D5</v>
      </c>
      <c r="O33" s="549"/>
      <c r="P33" s="550"/>
      <c r="Q33" s="362">
        <v>5</v>
      </c>
      <c r="R33" s="363" t="s">
        <v>5</v>
      </c>
      <c r="S33" s="364">
        <v>35</v>
      </c>
      <c r="T33" s="365">
        <v>0</v>
      </c>
      <c r="U33" s="365">
        <v>21</v>
      </c>
      <c r="V33" s="366">
        <v>0</v>
      </c>
      <c r="W33" s="363">
        <v>0</v>
      </c>
      <c r="X33" s="363" t="s">
        <v>54</v>
      </c>
      <c r="Y33" s="187">
        <f>Q33*25-S33-T33-U33-V33-W33</f>
        <v>69</v>
      </c>
      <c r="Z33" s="548" t="str">
        <f>IF(ISBLANK(Z31),"",CONCATENATE($E$12,$F$12,".",$G$12,".","0",RIGHT($Z$18,1),".",RIGHT(AJ33,1),$A31,IF(COUNTIFS(Z31,"*op?ional*")=1,"-ij","")))</f>
        <v>L391.20.03.D5</v>
      </c>
      <c r="AA33" s="549"/>
      <c r="AB33" s="550"/>
      <c r="AC33" s="362">
        <v>4</v>
      </c>
      <c r="AD33" s="363" t="s">
        <v>5</v>
      </c>
      <c r="AE33" s="364">
        <v>28</v>
      </c>
      <c r="AF33" s="365">
        <v>14</v>
      </c>
      <c r="AG33" s="365">
        <v>14</v>
      </c>
      <c r="AH33" s="366">
        <v>0</v>
      </c>
      <c r="AI33" s="361">
        <v>0</v>
      </c>
      <c r="AJ33" s="363" t="s">
        <v>54</v>
      </c>
      <c r="AK33" s="187">
        <f>AC33*25-AE33-AF33-AG33-AH33-AI33</f>
        <v>44</v>
      </c>
      <c r="AL33" s="548" t="str">
        <f>IF(ISBLANK(AL31), "",CONCATENATE($E$12,$F$12,".",$G$12,".","0",RIGHT($AL$18,1),".",RIGHT(AV33,1),$A31,IF(COUNTIFS(AL31,"*op?ional*")=1,"-ij","")))</f>
        <v>L391.20.04.D5</v>
      </c>
      <c r="AM33" s="549"/>
      <c r="AN33" s="550"/>
      <c r="AO33" s="428">
        <v>5</v>
      </c>
      <c r="AP33" s="427" t="s">
        <v>5</v>
      </c>
      <c r="AQ33" s="429">
        <v>28</v>
      </c>
      <c r="AR33" s="430">
        <v>0</v>
      </c>
      <c r="AS33" s="430">
        <v>14</v>
      </c>
      <c r="AT33" s="431">
        <v>28</v>
      </c>
      <c r="AU33" s="363">
        <v>0</v>
      </c>
      <c r="AV33" s="363" t="s">
        <v>54</v>
      </c>
      <c r="AW33" s="187">
        <f>AO33*25-AQ33-AR33-AS33-AT33-AU33</f>
        <v>55</v>
      </c>
    </row>
    <row r="34" spans="1:53" s="61" customFormat="1" ht="21" customHeight="1" thickTop="1" x14ac:dyDescent="0.25">
      <c r="A34" s="470" t="s">
        <v>60</v>
      </c>
      <c r="B34" s="551" t="s">
        <v>325</v>
      </c>
      <c r="C34" s="552"/>
      <c r="D34" s="552"/>
      <c r="E34" s="552"/>
      <c r="F34" s="552"/>
      <c r="G34" s="552"/>
      <c r="H34" s="552"/>
      <c r="I34" s="552"/>
      <c r="J34" s="552"/>
      <c r="K34" s="552"/>
      <c r="L34" s="552"/>
      <c r="M34" s="553"/>
      <c r="N34" s="551" t="s">
        <v>327</v>
      </c>
      <c r="O34" s="552"/>
      <c r="P34" s="552"/>
      <c r="Q34" s="552"/>
      <c r="R34" s="552"/>
      <c r="S34" s="552"/>
      <c r="T34" s="552"/>
      <c r="U34" s="552"/>
      <c r="V34" s="552"/>
      <c r="W34" s="552"/>
      <c r="X34" s="552"/>
      <c r="Y34" s="553"/>
      <c r="Z34" s="551" t="s">
        <v>336</v>
      </c>
      <c r="AA34" s="552"/>
      <c r="AB34" s="552"/>
      <c r="AC34" s="552"/>
      <c r="AD34" s="552"/>
      <c r="AE34" s="552"/>
      <c r="AF34" s="552"/>
      <c r="AG34" s="552"/>
      <c r="AH34" s="552"/>
      <c r="AI34" s="552"/>
      <c r="AJ34" s="552"/>
      <c r="AK34" s="553"/>
      <c r="AL34" s="551" t="s">
        <v>328</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L391.20.01.F6</v>
      </c>
      <c r="C36" s="549"/>
      <c r="D36" s="550"/>
      <c r="E36" s="362">
        <v>3</v>
      </c>
      <c r="F36" s="363" t="s">
        <v>5</v>
      </c>
      <c r="G36" s="364">
        <v>28</v>
      </c>
      <c r="H36" s="365">
        <v>0</v>
      </c>
      <c r="I36" s="365">
        <v>14</v>
      </c>
      <c r="J36" s="366">
        <v>0</v>
      </c>
      <c r="K36" s="363">
        <v>0</v>
      </c>
      <c r="L36" s="425" t="s">
        <v>46</v>
      </c>
      <c r="M36" s="187">
        <f>E36*25-G36-H36-I36-J36-K36</f>
        <v>33</v>
      </c>
      <c r="N36" s="548" t="str">
        <f>IF(ISBLANK(N34),"",CONCATENATE($E$12,$F$12,".",$G$12,".","0",RIGHT($N$18,1),".",RIGHT(X36,1),$A34,IF(COUNTIFS(N34,"*op?ional*")=1,"-ij","")))</f>
        <v>L391.20.02.C6</v>
      </c>
      <c r="O36" s="549"/>
      <c r="P36" s="550"/>
      <c r="Q36" s="362">
        <v>2</v>
      </c>
      <c r="R36" s="363" t="s">
        <v>295</v>
      </c>
      <c r="S36" s="364">
        <v>14</v>
      </c>
      <c r="T36" s="365">
        <v>14</v>
      </c>
      <c r="U36" s="365">
        <v>0</v>
      </c>
      <c r="V36" s="366">
        <v>0</v>
      </c>
      <c r="W36" s="363">
        <v>0</v>
      </c>
      <c r="X36" s="363" t="s">
        <v>7</v>
      </c>
      <c r="Y36" s="187">
        <f>Q36*25-S36-T36-U36-V36-W36</f>
        <v>22</v>
      </c>
      <c r="Z36" s="548" t="str">
        <f>IF(ISBLANK(Z34),"",CONCATENATE($E$12,$F$12,".",$G$12,".","0",RIGHT($Z$18,1),".",RIGHT(AJ36,1),$A34,IF(COUNTIFS(Z34,"*op?ional*")=1,"-ij","")))</f>
        <v>L391.20.03.D6</v>
      </c>
      <c r="AA36" s="549"/>
      <c r="AB36" s="550"/>
      <c r="AC36" s="362">
        <v>4</v>
      </c>
      <c r="AD36" s="363" t="s">
        <v>295</v>
      </c>
      <c r="AE36" s="364">
        <v>28</v>
      </c>
      <c r="AF36" s="365">
        <v>14</v>
      </c>
      <c r="AG36" s="365">
        <v>14</v>
      </c>
      <c r="AH36" s="366">
        <v>0</v>
      </c>
      <c r="AI36" s="361">
        <v>0</v>
      </c>
      <c r="AJ36" s="363" t="s">
        <v>54</v>
      </c>
      <c r="AK36" s="187">
        <f>AC36*25-AE36-AF36-AG36-AH36-AI36</f>
        <v>44</v>
      </c>
      <c r="AL36" s="548" t="str">
        <f>IF(ISBLANK(AL34), "",CONCATENATE($E$12,$F$12,".",$G$12,".","0",RIGHT($AL$18,1),".",RIGHT(AV36,1),$A34,IF(COUNTIFS(AL34,"*op?ional*")=1,"-ij","")))</f>
        <v>L391.20.04.D6</v>
      </c>
      <c r="AM36" s="549"/>
      <c r="AN36" s="550"/>
      <c r="AO36" s="428">
        <v>3</v>
      </c>
      <c r="AP36" s="427" t="s">
        <v>295</v>
      </c>
      <c r="AQ36" s="429">
        <v>28</v>
      </c>
      <c r="AR36" s="430">
        <v>14</v>
      </c>
      <c r="AS36" s="430">
        <v>0</v>
      </c>
      <c r="AT36" s="431">
        <v>0</v>
      </c>
      <c r="AU36" s="363">
        <v>0</v>
      </c>
      <c r="AV36" s="363" t="s">
        <v>54</v>
      </c>
      <c r="AW36" s="187">
        <f>AO36*25-AQ36-AR36-AS36-AT36-AU36</f>
        <v>33</v>
      </c>
    </row>
    <row r="37" spans="1:53" s="61" customFormat="1" ht="21" customHeight="1" thickTop="1" x14ac:dyDescent="0.25">
      <c r="A37" s="470" t="s">
        <v>61</v>
      </c>
      <c r="B37" s="551" t="s">
        <v>311</v>
      </c>
      <c r="C37" s="552"/>
      <c r="D37" s="552"/>
      <c r="E37" s="552"/>
      <c r="F37" s="552"/>
      <c r="G37" s="552"/>
      <c r="H37" s="552"/>
      <c r="I37" s="552"/>
      <c r="J37" s="552"/>
      <c r="K37" s="552"/>
      <c r="L37" s="552"/>
      <c r="M37" s="553"/>
      <c r="N37" s="551" t="s">
        <v>314</v>
      </c>
      <c r="O37" s="552"/>
      <c r="P37" s="552"/>
      <c r="Q37" s="552"/>
      <c r="R37" s="552"/>
      <c r="S37" s="552"/>
      <c r="T37" s="552"/>
      <c r="U37" s="552"/>
      <c r="V37" s="552"/>
      <c r="W37" s="552"/>
      <c r="X37" s="552"/>
      <c r="Y37" s="553"/>
      <c r="Z37" s="551" t="s">
        <v>357</v>
      </c>
      <c r="AA37" s="552"/>
      <c r="AB37" s="552"/>
      <c r="AC37" s="552"/>
      <c r="AD37" s="552"/>
      <c r="AE37" s="552"/>
      <c r="AF37" s="552"/>
      <c r="AG37" s="552"/>
      <c r="AH37" s="552"/>
      <c r="AI37" s="552"/>
      <c r="AJ37" s="552"/>
      <c r="AK37" s="553"/>
      <c r="AL37" s="551" t="s">
        <v>362</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L391.20.01.C7</v>
      </c>
      <c r="C39" s="549"/>
      <c r="D39" s="550"/>
      <c r="E39" s="362">
        <v>2</v>
      </c>
      <c r="F39" s="363" t="s">
        <v>295</v>
      </c>
      <c r="G39" s="364">
        <v>0</v>
      </c>
      <c r="H39" s="365">
        <v>28</v>
      </c>
      <c r="I39" s="365">
        <v>0</v>
      </c>
      <c r="J39" s="366">
        <v>0</v>
      </c>
      <c r="K39" s="363">
        <v>0</v>
      </c>
      <c r="L39" s="363" t="s">
        <v>7</v>
      </c>
      <c r="M39" s="187">
        <f>E39*25-G39-H39-I39-J39-K39</f>
        <v>22</v>
      </c>
      <c r="N39" s="548" t="str">
        <f>IF(ISBLANK(N37),"",CONCATENATE($E$12,$F$12,".",$G$12,".","0",RIGHT($N$18,1),".",RIGHT(X39,1),$A37,IF(COUNTIFS(N37,"*op?ional*")=1,"-ij","")))</f>
        <v>L391.20.02.C7</v>
      </c>
      <c r="O39" s="549"/>
      <c r="P39" s="550"/>
      <c r="Q39" s="362">
        <v>2</v>
      </c>
      <c r="R39" s="363" t="s">
        <v>295</v>
      </c>
      <c r="S39" s="364">
        <v>0</v>
      </c>
      <c r="T39" s="365">
        <v>28</v>
      </c>
      <c r="U39" s="365">
        <v>0</v>
      </c>
      <c r="V39" s="366">
        <v>0</v>
      </c>
      <c r="W39" s="363">
        <v>0</v>
      </c>
      <c r="X39" s="363" t="s">
        <v>7</v>
      </c>
      <c r="Y39" s="187">
        <f>Q39*25-S39-T39-U39-V39-W39</f>
        <v>22</v>
      </c>
      <c r="Z39" s="548" t="str">
        <f>IF(ISBLANK(Z37),"",CONCATENATE($E$12,$F$12,".",$G$12,".","0",RIGHT($Z$18,1),".",RIGHT(AJ39,1),$A37,IF(COUNTIFS(Z37,"*op?ional*")=1,"-ij","")))</f>
        <v>L391.20.03.F7</v>
      </c>
      <c r="AA39" s="549"/>
      <c r="AB39" s="550"/>
      <c r="AC39" s="362">
        <v>4</v>
      </c>
      <c r="AD39" s="363" t="s">
        <v>295</v>
      </c>
      <c r="AE39" s="364">
        <v>14</v>
      </c>
      <c r="AF39" s="365">
        <v>0</v>
      </c>
      <c r="AG39" s="365">
        <v>28</v>
      </c>
      <c r="AH39" s="366">
        <v>0</v>
      </c>
      <c r="AI39" s="361">
        <v>0</v>
      </c>
      <c r="AJ39" s="363" t="s">
        <v>46</v>
      </c>
      <c r="AK39" s="187">
        <f>AC39*25-AE39-AF39-AG39-AH39-AI39</f>
        <v>58</v>
      </c>
      <c r="AL39" s="548" t="str">
        <f>IF(ISBLANK(AL37), "",CONCATENATE($E$12,$F$12,".",$G$12,".","0",RIGHT($AL$18,1),".",RIGHT(AV39,1),$A37,IF(COUNTIFS(AL37,"*op?ional*")=1,"-ij","")))</f>
        <v>L391.20.04.D7</v>
      </c>
      <c r="AM39" s="549"/>
      <c r="AN39" s="550"/>
      <c r="AO39" s="428">
        <v>4</v>
      </c>
      <c r="AP39" s="427" t="s">
        <v>5</v>
      </c>
      <c r="AQ39" s="429">
        <v>28</v>
      </c>
      <c r="AR39" s="430">
        <v>14</v>
      </c>
      <c r="AS39" s="430">
        <v>14</v>
      </c>
      <c r="AT39" s="431">
        <v>0</v>
      </c>
      <c r="AU39" s="363">
        <v>0</v>
      </c>
      <c r="AV39" s="363" t="s">
        <v>54</v>
      </c>
      <c r="AW39" s="187">
        <f>AO39*25-AQ39-AR39-AS39-AT39-AU39</f>
        <v>44</v>
      </c>
    </row>
    <row r="40" spans="1:53" s="61" customFormat="1" ht="21" customHeight="1" thickTop="1" x14ac:dyDescent="0.25">
      <c r="A40" s="470" t="s">
        <v>62</v>
      </c>
      <c r="B40" s="551" t="s">
        <v>312</v>
      </c>
      <c r="C40" s="552"/>
      <c r="D40" s="552"/>
      <c r="E40" s="552"/>
      <c r="F40" s="552"/>
      <c r="G40" s="552"/>
      <c r="H40" s="552"/>
      <c r="I40" s="552"/>
      <c r="J40" s="552"/>
      <c r="K40" s="552"/>
      <c r="L40" s="552"/>
      <c r="M40" s="553"/>
      <c r="N40" s="551" t="s">
        <v>315</v>
      </c>
      <c r="O40" s="552"/>
      <c r="P40" s="552"/>
      <c r="Q40" s="552"/>
      <c r="R40" s="552"/>
      <c r="S40" s="552"/>
      <c r="T40" s="552"/>
      <c r="U40" s="552"/>
      <c r="V40" s="552"/>
      <c r="W40" s="552"/>
      <c r="X40" s="552"/>
      <c r="Y40" s="553"/>
      <c r="Z40" s="551" t="s">
        <v>316</v>
      </c>
      <c r="AA40" s="552"/>
      <c r="AB40" s="552"/>
      <c r="AC40" s="552"/>
      <c r="AD40" s="552"/>
      <c r="AE40" s="552"/>
      <c r="AF40" s="552"/>
      <c r="AG40" s="552"/>
      <c r="AH40" s="552"/>
      <c r="AI40" s="552"/>
      <c r="AJ40" s="552"/>
      <c r="AK40" s="553"/>
      <c r="AL40" s="551" t="s">
        <v>318</v>
      </c>
      <c r="AM40" s="552"/>
      <c r="AN40" s="552"/>
      <c r="AO40" s="552"/>
      <c r="AP40" s="552"/>
      <c r="AQ40" s="552"/>
      <c r="AR40" s="552"/>
      <c r="AS40" s="552"/>
      <c r="AT40" s="552"/>
      <c r="AU40" s="552"/>
      <c r="AV40" s="552"/>
      <c r="AW40" s="553"/>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554"/>
      <c r="AM41" s="555"/>
      <c r="AN41" s="555"/>
      <c r="AO41" s="555"/>
      <c r="AP41" s="555"/>
      <c r="AQ41" s="555"/>
      <c r="AR41" s="555"/>
      <c r="AS41" s="555"/>
      <c r="AT41" s="555"/>
      <c r="AU41" s="555"/>
      <c r="AV41" s="555"/>
      <c r="AW41" s="556"/>
    </row>
    <row r="42" spans="1:53" s="61" customFormat="1" ht="21" customHeight="1" thickBot="1" x14ac:dyDescent="0.3">
      <c r="A42" s="472"/>
      <c r="B42" s="548" t="str">
        <f>IF(ISBLANK(B40),"",CONCATENATE($E$12,$F$12,".",$G$12,".","0",RIGHT($B$18,1),".",RIGHT(L42,1),$A40,IF(COUNTIFS(B40,"*op?ional*")=1,"-ij","")))</f>
        <v>L391.20.01.C8</v>
      </c>
      <c r="C42" s="549"/>
      <c r="D42" s="550"/>
      <c r="E42" s="426">
        <v>1</v>
      </c>
      <c r="F42" s="363" t="s">
        <v>6</v>
      </c>
      <c r="G42" s="364">
        <v>0</v>
      </c>
      <c r="H42" s="365">
        <v>14</v>
      </c>
      <c r="I42" s="365">
        <v>0</v>
      </c>
      <c r="J42" s="366">
        <v>0</v>
      </c>
      <c r="K42" s="363">
        <v>0</v>
      </c>
      <c r="L42" s="363" t="s">
        <v>7</v>
      </c>
      <c r="M42" s="187">
        <f>E42*25-G42-H42-I42-J42-K42</f>
        <v>11</v>
      </c>
      <c r="N42" s="548" t="str">
        <f>IF(ISBLANK(N40),"",CONCATENATE($E$12,$F$12,".",$G$12,".","0",RIGHT($N$18,1),".",RIGHT(X42,1),$A40,IF(COUNTIFS(N40,"*op?ional*")=1,"-ij","")))</f>
        <v>L391.20.02.C8</v>
      </c>
      <c r="O42" s="549"/>
      <c r="P42" s="550"/>
      <c r="Q42" s="426">
        <v>1</v>
      </c>
      <c r="R42" s="363" t="s">
        <v>6</v>
      </c>
      <c r="S42" s="364">
        <v>0</v>
      </c>
      <c r="T42" s="365">
        <v>14</v>
      </c>
      <c r="U42" s="365">
        <v>0</v>
      </c>
      <c r="V42" s="366">
        <v>0</v>
      </c>
      <c r="W42" s="363">
        <v>0</v>
      </c>
      <c r="X42" s="363" t="s">
        <v>7</v>
      </c>
      <c r="Y42" s="187">
        <f>Q42*25-S42-T42-U42-V42-W42</f>
        <v>11</v>
      </c>
      <c r="Z42" s="548" t="str">
        <f>IF(ISBLANK(Z40),"",CONCATENATE($E$12,$F$12,".",$G$12,".","0",RIGHT($Z$18,1),".",RIGHT(AJ42,1),$A40,IF(COUNTIFS(Z40,"*op?ional*")=1,"-ij","")))</f>
        <v>L391.20.03.C8</v>
      </c>
      <c r="AA42" s="549"/>
      <c r="AB42" s="550"/>
      <c r="AC42" s="426">
        <v>2</v>
      </c>
      <c r="AD42" s="363" t="s">
        <v>6</v>
      </c>
      <c r="AE42" s="364">
        <v>0</v>
      </c>
      <c r="AF42" s="365">
        <v>14</v>
      </c>
      <c r="AG42" s="365">
        <v>0</v>
      </c>
      <c r="AH42" s="366">
        <v>0</v>
      </c>
      <c r="AI42" s="363">
        <v>0</v>
      </c>
      <c r="AJ42" s="363" t="s">
        <v>7</v>
      </c>
      <c r="AK42" s="187">
        <f>AC42*25-AE42-AF42-AG42-AH42-AI42</f>
        <v>36</v>
      </c>
      <c r="AL42" s="548" t="str">
        <f>IF(ISBLANK(AL40), "",CONCATENATE($E$12,$F$12,".",$G$12,".","0",RIGHT($AL$18,1),".",RIGHT(AV42,1),$A40,IF(COUNTIFS(AL40,"*op?ional*")=1,"-ij","")))</f>
        <v>L391.20.04.C8</v>
      </c>
      <c r="AM42" s="549"/>
      <c r="AN42" s="550"/>
      <c r="AO42" s="362">
        <v>2</v>
      </c>
      <c r="AP42" s="363" t="s">
        <v>6</v>
      </c>
      <c r="AQ42" s="364">
        <v>0</v>
      </c>
      <c r="AR42" s="365">
        <v>14</v>
      </c>
      <c r="AS42" s="365">
        <v>0</v>
      </c>
      <c r="AT42" s="366">
        <v>0</v>
      </c>
      <c r="AU42" s="363">
        <v>0</v>
      </c>
      <c r="AV42" s="363" t="s">
        <v>7</v>
      </c>
      <c r="AW42" s="187">
        <f>AO42*25-AQ42-AR42-AS42-AT42-AU42</f>
        <v>36</v>
      </c>
    </row>
    <row r="43" spans="1:53" s="61" customFormat="1" ht="21" customHeight="1" thickTop="1" x14ac:dyDescent="0.25">
      <c r="A43" s="470" t="s">
        <v>63</v>
      </c>
      <c r="B43" s="551" t="s">
        <v>350</v>
      </c>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L391.20.01.D9</v>
      </c>
      <c r="C45" s="549"/>
      <c r="D45" s="550"/>
      <c r="E45" s="428">
        <v>3</v>
      </c>
      <c r="F45" s="427" t="s">
        <v>295</v>
      </c>
      <c r="G45" s="429">
        <v>14</v>
      </c>
      <c r="H45" s="430">
        <v>0</v>
      </c>
      <c r="I45" s="430">
        <v>14</v>
      </c>
      <c r="J45" s="431">
        <v>0</v>
      </c>
      <c r="K45" s="363">
        <v>0</v>
      </c>
      <c r="L45" s="425" t="s">
        <v>54</v>
      </c>
      <c r="M45" s="187">
        <f>E45*25-G45-H45-I45-J45-K45</f>
        <v>47</v>
      </c>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L391.20.04.D9</v>
      </c>
      <c r="AM45" s="549"/>
      <c r="AN45" s="550"/>
      <c r="AO45" s="362">
        <v>2</v>
      </c>
      <c r="AP45" s="363" t="s">
        <v>6</v>
      </c>
      <c r="AQ45" s="364">
        <v>0</v>
      </c>
      <c r="AR45" s="365">
        <v>0</v>
      </c>
      <c r="AS45" s="365">
        <v>0</v>
      </c>
      <c r="AT45" s="366">
        <v>0</v>
      </c>
      <c r="AU45" s="363">
        <v>40</v>
      </c>
      <c r="AV45" s="427"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551"/>
      <c r="AM46" s="552"/>
      <c r="AN46" s="552"/>
      <c r="AO46" s="552"/>
      <c r="AP46" s="552"/>
      <c r="AQ46" s="552"/>
      <c r="AR46" s="552"/>
      <c r="AS46" s="552"/>
      <c r="AT46" s="552"/>
      <c r="AU46" s="552"/>
      <c r="AV46" s="552"/>
      <c r="AW46" s="553"/>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554"/>
      <c r="AM47" s="555"/>
      <c r="AN47" s="555"/>
      <c r="AO47" s="555"/>
      <c r="AP47" s="555"/>
      <c r="AQ47" s="555"/>
      <c r="AR47" s="555"/>
      <c r="AS47" s="555"/>
      <c r="AT47" s="555"/>
      <c r="AU47" s="555"/>
      <c r="AV47" s="555"/>
      <c r="AW47" s="556"/>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189"/>
      <c r="AP48" s="210"/>
      <c r="AQ48" s="190"/>
      <c r="AR48" s="191"/>
      <c r="AS48" s="191"/>
      <c r="AT48" s="192"/>
      <c r="AU48" s="187"/>
      <c r="AV48" s="188"/>
      <c r="AW48" s="187"/>
    </row>
    <row r="49" spans="1:63" s="61" customFormat="1" ht="21" customHeight="1" thickTop="1" x14ac:dyDescent="0.25">
      <c r="A49" s="470" t="s">
        <v>65</v>
      </c>
      <c r="B49" s="539" t="s">
        <v>334</v>
      </c>
      <c r="C49" s="540"/>
      <c r="D49" s="540"/>
      <c r="E49" s="540"/>
      <c r="F49" s="540"/>
      <c r="G49" s="540"/>
      <c r="H49" s="540"/>
      <c r="I49" s="540"/>
      <c r="J49" s="540"/>
      <c r="K49" s="540"/>
      <c r="L49" s="540"/>
      <c r="M49" s="541"/>
      <c r="N49" s="539" t="s">
        <v>334</v>
      </c>
      <c r="O49" s="540"/>
      <c r="P49" s="540"/>
      <c r="Q49" s="540"/>
      <c r="R49" s="540"/>
      <c r="S49" s="540"/>
      <c r="T49" s="540"/>
      <c r="U49" s="540"/>
      <c r="V49" s="540"/>
      <c r="W49" s="540"/>
      <c r="X49" s="540"/>
      <c r="Y49" s="541"/>
      <c r="Z49" s="539" t="s">
        <v>334</v>
      </c>
      <c r="AA49" s="540"/>
      <c r="AB49" s="540"/>
      <c r="AC49" s="540"/>
      <c r="AD49" s="540"/>
      <c r="AE49" s="540"/>
      <c r="AF49" s="540"/>
      <c r="AG49" s="540"/>
      <c r="AH49" s="540"/>
      <c r="AI49" s="540"/>
      <c r="AJ49" s="540"/>
      <c r="AK49" s="541"/>
      <c r="AL49" s="539" t="s">
        <v>334</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L391.20.01.11-ij</v>
      </c>
      <c r="C51" s="546"/>
      <c r="D51" s="547"/>
      <c r="E51" s="305"/>
      <c r="F51" s="306"/>
      <c r="G51" s="293"/>
      <c r="H51" s="295"/>
      <c r="I51" s="295"/>
      <c r="J51" s="294"/>
      <c r="K51" s="318"/>
      <c r="L51" s="296"/>
      <c r="M51" s="297"/>
      <c r="N51" s="545" t="str">
        <f>IF(ISBLANK(N49),"",CONCATENATE($E$12,$F$12,".",$G$12,".","0",RIGHT($N$18,1),".",RIGHT(X51,1),$A$49,"-ij"))</f>
        <v>L391.20.02.11-ij</v>
      </c>
      <c r="O51" s="546"/>
      <c r="P51" s="547"/>
      <c r="Q51" s="305"/>
      <c r="R51" s="306"/>
      <c r="S51" s="293"/>
      <c r="T51" s="295"/>
      <c r="U51" s="295"/>
      <c r="V51" s="294"/>
      <c r="W51" s="318"/>
      <c r="X51" s="297"/>
      <c r="Y51" s="297"/>
      <c r="Z51" s="545" t="str">
        <f>IF(ISBLANK(Z49),"",CONCATENATE($E$12,$F$12,".",$G$12,".","0",RIGHT($Z$18,1),".",RIGHT(AJ51,1),$A$49,"-ij"))</f>
        <v>L391.20.03.11-ij</v>
      </c>
      <c r="AA51" s="546"/>
      <c r="AB51" s="547"/>
      <c r="AC51" s="305"/>
      <c r="AD51" s="306"/>
      <c r="AE51" s="293"/>
      <c r="AF51" s="295"/>
      <c r="AG51" s="295"/>
      <c r="AH51" s="294"/>
      <c r="AI51" s="318"/>
      <c r="AJ51" s="296"/>
      <c r="AK51" s="297"/>
      <c r="AL51" s="545" t="str">
        <f>IF(ISBLANK(AL49),"",CONCATENATE($E$12,$F$12,".",$G$12,".","0",RIGHT($AL$18,1),".",RIGHT(AV51,1),$A$49,"-ij"))</f>
        <v>L391.20.04.11-ij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392</v>
      </c>
      <c r="AD52" s="459"/>
      <c r="AE52" s="559" t="s">
        <v>10</v>
      </c>
      <c r="AF52" s="560"/>
      <c r="AG52" s="560"/>
      <c r="AH52" s="561"/>
      <c r="AI52" s="457">
        <f>SUM(AK21,AK24,AK27,AK30,AK33,AK36,AK39,AK42,AK45,AK48)</f>
        <v>358</v>
      </c>
      <c r="AJ52" s="458"/>
      <c r="AK52" s="459"/>
      <c r="AL52" s="455" t="s">
        <v>9</v>
      </c>
      <c r="AM52" s="456"/>
      <c r="AN52" s="159"/>
      <c r="AO52" s="458">
        <f>SUM(AQ21:AT21,AQ24:AT24,AQ27:AT27,AQ30:AT30,AQ33:AT33,AQ36:AT36,AQ39:AT39,AQ42:AT42,AQ45:AT45,AQ48:AT48)</f>
        <v>392</v>
      </c>
      <c r="AP52" s="459"/>
      <c r="AQ52" s="559" t="s">
        <v>10</v>
      </c>
      <c r="AR52" s="560"/>
      <c r="AS52" s="560"/>
      <c r="AT52" s="561"/>
      <c r="AU52" s="457">
        <f>SUM(AW21,AW24,AW27,AW30,AW33,AW36,AW39,AW42,AW45,AW48)</f>
        <v>318</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4E,4D,1C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4E,3D,2C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8"/>
      <c r="L54" s="165"/>
      <c r="M54" s="160"/>
      <c r="N54" s="455" t="s">
        <v>9</v>
      </c>
      <c r="O54" s="456"/>
      <c r="P54" s="163"/>
      <c r="Q54" s="458">
        <f>SUM(S55:V55)</f>
        <v>27</v>
      </c>
      <c r="R54" s="459"/>
      <c r="S54" s="164"/>
      <c r="T54" s="165"/>
      <c r="U54" s="165"/>
      <c r="V54" s="165"/>
      <c r="W54" s="308"/>
      <c r="X54" s="165"/>
      <c r="Y54" s="160"/>
      <c r="Z54" s="455" t="s">
        <v>9</v>
      </c>
      <c r="AA54" s="456"/>
      <c r="AB54" s="163"/>
      <c r="AC54" s="458">
        <f>SUM(AE55:AH55)</f>
        <v>28</v>
      </c>
      <c r="AD54" s="459"/>
      <c r="AE54" s="164"/>
      <c r="AF54" s="165"/>
      <c r="AG54" s="165"/>
      <c r="AH54" s="165"/>
      <c r="AI54" s="308"/>
      <c r="AJ54" s="165"/>
      <c r="AK54" s="160"/>
      <c r="AL54" s="455" t="s">
        <v>9</v>
      </c>
      <c r="AM54" s="456"/>
      <c r="AN54" s="163"/>
      <c r="AO54" s="458">
        <f>SUM(AQ55:AT55)</f>
        <v>28</v>
      </c>
      <c r="AP54" s="459"/>
      <c r="AQ54" s="164"/>
      <c r="AR54" s="165"/>
      <c r="AS54" s="165"/>
      <c r="AT54" s="165"/>
      <c r="AU54" s="308"/>
      <c r="AV54" s="165"/>
      <c r="AW54" s="160"/>
    </row>
    <row r="55" spans="1:63" s="161" customFormat="1" ht="21" customHeight="1" thickBot="1" x14ac:dyDescent="0.25">
      <c r="A55" s="565"/>
      <c r="B55" s="460" t="s">
        <v>14</v>
      </c>
      <c r="C55" s="461"/>
      <c r="D55" s="166"/>
      <c r="E55" s="166"/>
      <c r="F55" s="167"/>
      <c r="G55" s="168">
        <f>(G21+G24+G27+G30+G33+G36+G39+G42+G45+G48)/14</f>
        <v>14</v>
      </c>
      <c r="H55" s="168">
        <f>(H21+H24+H27+H30+H33+H36+H39+H42+H45+H48)/14</f>
        <v>8</v>
      </c>
      <c r="I55" s="168">
        <f>(I21+I24+I27+I30+I33+I36+I39+I42+I45+I48)/14</f>
        <v>6</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13</v>
      </c>
      <c r="AF55" s="168">
        <f>(AF21+AF24+AF27+AF30+AF33+AF36+AF39+AF42+AF45+AF48)/14</f>
        <v>8</v>
      </c>
      <c r="AG55" s="168">
        <f>(AG21+AG24+AG27+AG30+AG33+AG36+AG39+AG42+AG45+AG48)/14</f>
        <v>7</v>
      </c>
      <c r="AH55" s="168">
        <f>(AH21+AH24+AH27+AH30+AH33+AH36+AH39+AH42+AH45+AH48)/14</f>
        <v>0</v>
      </c>
      <c r="AI55" s="463" t="s">
        <v>15</v>
      </c>
      <c r="AJ55" s="461"/>
      <c r="AK55" s="462"/>
      <c r="AL55" s="460" t="s">
        <v>14</v>
      </c>
      <c r="AM55" s="461"/>
      <c r="AN55" s="166"/>
      <c r="AO55" s="166"/>
      <c r="AP55" s="167"/>
      <c r="AQ55" s="168">
        <f>(AQ21+AQ24+AQ27+AQ30+AQ33+AQ36+AQ39+AQ42+AQ45+AQ48)/14</f>
        <v>14</v>
      </c>
      <c r="AR55" s="168">
        <f>(AR21+AR24+AR27+AR30+AR33+AR36+AR39+AR42+AR45+AR48)/14</f>
        <v>6</v>
      </c>
      <c r="AS55" s="168">
        <f>(AS21+AS24+AS27+AS30+AS33+AS36+AS39+AS42+AS45+AS48)/14</f>
        <v>6</v>
      </c>
      <c r="AT55" s="168">
        <f>(AT21+AT24+AT27+AT30+AT33+AT36+AT39+AT42+AT45+AT48)/14</f>
        <v>2</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79"/>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79"/>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79"/>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79"/>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79"/>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1"/>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1"/>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1"/>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2020-2023</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(2022-2023)</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(2023-2024)</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368</v>
      </c>
      <c r="C71" s="474"/>
      <c r="D71" s="474"/>
      <c r="E71" s="474"/>
      <c r="F71" s="474"/>
      <c r="G71" s="474"/>
      <c r="H71" s="474"/>
      <c r="I71" s="474"/>
      <c r="J71" s="474"/>
      <c r="K71" s="474"/>
      <c r="L71" s="474"/>
      <c r="M71" s="475"/>
      <c r="N71" s="473" t="s">
        <v>375</v>
      </c>
      <c r="O71" s="474"/>
      <c r="P71" s="474"/>
      <c r="Q71" s="474"/>
      <c r="R71" s="474"/>
      <c r="S71" s="474"/>
      <c r="T71" s="474"/>
      <c r="U71" s="474"/>
      <c r="V71" s="474"/>
      <c r="W71" s="474"/>
      <c r="X71" s="474"/>
      <c r="Y71" s="475"/>
      <c r="Z71" s="473" t="s">
        <v>382</v>
      </c>
      <c r="AA71" s="474"/>
      <c r="AB71" s="474"/>
      <c r="AC71" s="474"/>
      <c r="AD71" s="474"/>
      <c r="AE71" s="474"/>
      <c r="AF71" s="474"/>
      <c r="AG71" s="474"/>
      <c r="AH71" s="474"/>
      <c r="AI71" s="474"/>
      <c r="AJ71" s="474"/>
      <c r="AK71" s="475"/>
      <c r="AL71" s="473" t="s">
        <v>320</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L391.20.05.D1</v>
      </c>
      <c r="C73" s="549"/>
      <c r="D73" s="550"/>
      <c r="E73" s="362">
        <v>5</v>
      </c>
      <c r="F73" s="363" t="s">
        <v>5</v>
      </c>
      <c r="G73" s="364">
        <v>28</v>
      </c>
      <c r="H73" s="365">
        <v>0</v>
      </c>
      <c r="I73" s="365">
        <v>14</v>
      </c>
      <c r="J73" s="366">
        <v>28</v>
      </c>
      <c r="K73" s="361">
        <v>0</v>
      </c>
      <c r="L73" s="363" t="s">
        <v>54</v>
      </c>
      <c r="M73" s="187">
        <f>E73*25-G73-H73-I73-J73-K73</f>
        <v>55</v>
      </c>
      <c r="N73" s="548" t="str">
        <f>IF(ISBLANK(N71),"",CONCATENATE($E$12,$F$12,".",$G$12,".","0",RIGHT($N$70,1),".",RIGHT(X73,1),$A71,IF(COUNTIFS(N71,"*op?ional*")=1,"-ij","")))</f>
        <v>L391.20.06.S1</v>
      </c>
      <c r="O73" s="549"/>
      <c r="P73" s="550"/>
      <c r="Q73" s="428">
        <v>4</v>
      </c>
      <c r="R73" s="427" t="s">
        <v>5</v>
      </c>
      <c r="S73" s="429">
        <v>28</v>
      </c>
      <c r="T73" s="430">
        <v>0</v>
      </c>
      <c r="U73" s="430">
        <v>14</v>
      </c>
      <c r="V73" s="431">
        <v>14</v>
      </c>
      <c r="W73" s="361"/>
      <c r="X73" s="363" t="s">
        <v>59</v>
      </c>
      <c r="Y73" s="187">
        <f>Q73*25-S73-T73-U73-V73-W73</f>
        <v>44</v>
      </c>
      <c r="Z73" s="548" t="str">
        <f>IF(ISBLANK(Z71),"",CONCATENATE($E$12,$F$12,".",$G$12,".","0",RIGHT($Z$70,1),".",RIGHT(AJ73,1),$A71,IF(COUNTIFS(Z71,"*op?ional*")=1,"-ij","")))</f>
        <v>L391.20.07.S1</v>
      </c>
      <c r="AA73" s="549"/>
      <c r="AB73" s="550"/>
      <c r="AC73" s="428">
        <v>3</v>
      </c>
      <c r="AD73" s="427" t="s">
        <v>5</v>
      </c>
      <c r="AE73" s="429">
        <v>28</v>
      </c>
      <c r="AF73" s="430">
        <v>0</v>
      </c>
      <c r="AG73" s="430">
        <v>14</v>
      </c>
      <c r="AH73" s="431">
        <v>0</v>
      </c>
      <c r="AI73" s="433">
        <v>0</v>
      </c>
      <c r="AJ73" s="427" t="s">
        <v>59</v>
      </c>
      <c r="AK73" s="187">
        <f>AC73*25-AE73-AF73-AG73-AH73-AI73</f>
        <v>33</v>
      </c>
      <c r="AL73" s="548" t="str">
        <f>IF(ISBLANK(AL71), "",CONCATENATE($E$12,$F$12,".",$G$12,".","0",RIGHT($AL$70,1),".",RIGHT(AV73,1),$A71,IF(COUNTIFS(AL71,"*op?ional*")=1,"-ij","")))</f>
        <v>L391.20.08.S1-ij</v>
      </c>
      <c r="AM73" s="549"/>
      <c r="AN73" s="550"/>
      <c r="AO73" s="428">
        <v>3</v>
      </c>
      <c r="AP73" s="427" t="s">
        <v>5</v>
      </c>
      <c r="AQ73" s="429">
        <v>28</v>
      </c>
      <c r="AR73" s="430">
        <v>0</v>
      </c>
      <c r="AS73" s="430">
        <v>14</v>
      </c>
      <c r="AT73" s="431">
        <v>0</v>
      </c>
      <c r="AU73" s="433"/>
      <c r="AV73" s="427" t="s">
        <v>59</v>
      </c>
      <c r="AW73" s="187">
        <f>AO73*25-AQ73-AR73-AS73-AT73-AU73</f>
        <v>33</v>
      </c>
      <c r="AX73" s="75" t="s">
        <v>31</v>
      </c>
    </row>
    <row r="74" spans="1:50" s="75" customFormat="1" ht="21" customHeight="1" thickTop="1" x14ac:dyDescent="0.25">
      <c r="A74" s="470" t="s">
        <v>55</v>
      </c>
      <c r="B74" s="473" t="s">
        <v>369</v>
      </c>
      <c r="C74" s="474"/>
      <c r="D74" s="474"/>
      <c r="E74" s="474"/>
      <c r="F74" s="474"/>
      <c r="G74" s="474"/>
      <c r="H74" s="474"/>
      <c r="I74" s="474"/>
      <c r="J74" s="474"/>
      <c r="K74" s="474"/>
      <c r="L74" s="474"/>
      <c r="M74" s="475"/>
      <c r="N74" s="473" t="s">
        <v>376</v>
      </c>
      <c r="O74" s="474"/>
      <c r="P74" s="474"/>
      <c r="Q74" s="474"/>
      <c r="R74" s="474"/>
      <c r="S74" s="474"/>
      <c r="T74" s="474"/>
      <c r="U74" s="474"/>
      <c r="V74" s="474"/>
      <c r="W74" s="474"/>
      <c r="X74" s="474"/>
      <c r="Y74" s="475"/>
      <c r="Z74" s="473" t="s">
        <v>383</v>
      </c>
      <c r="AA74" s="474"/>
      <c r="AB74" s="474"/>
      <c r="AC74" s="474"/>
      <c r="AD74" s="474"/>
      <c r="AE74" s="474"/>
      <c r="AF74" s="474"/>
      <c r="AG74" s="474"/>
      <c r="AH74" s="474"/>
      <c r="AI74" s="474"/>
      <c r="AJ74" s="474"/>
      <c r="AK74" s="475"/>
      <c r="AL74" s="473" t="s">
        <v>321</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L391.20.05.D2</v>
      </c>
      <c r="C76" s="549"/>
      <c r="D76" s="550"/>
      <c r="E76" s="362">
        <v>2</v>
      </c>
      <c r="F76" s="363" t="s">
        <v>5</v>
      </c>
      <c r="G76" s="364">
        <v>14</v>
      </c>
      <c r="H76" s="365">
        <v>14</v>
      </c>
      <c r="I76" s="365">
        <v>0</v>
      </c>
      <c r="J76" s="366">
        <v>0</v>
      </c>
      <c r="K76" s="361">
        <v>0</v>
      </c>
      <c r="L76" s="363" t="s">
        <v>54</v>
      </c>
      <c r="M76" s="187">
        <f>E76*25-G76-H76-I76-J76-K76</f>
        <v>22</v>
      </c>
      <c r="N76" s="548" t="str">
        <f>IF(ISBLANK(N74),"",CONCATENATE($E$12,$F$12,".",$G$12,".","0",RIGHT($N$70,1),".",RIGHT(X76,1),$A74,IF(COUNTIFS(N74,"*op?ional*")=1,"-ij","")))</f>
        <v>L391.20.06.D2</v>
      </c>
      <c r="O76" s="549"/>
      <c r="P76" s="550"/>
      <c r="Q76" s="428">
        <v>4</v>
      </c>
      <c r="R76" s="427" t="s">
        <v>295</v>
      </c>
      <c r="S76" s="429">
        <v>42</v>
      </c>
      <c r="T76" s="430">
        <v>0</v>
      </c>
      <c r="U76" s="430">
        <v>14</v>
      </c>
      <c r="V76" s="431">
        <v>0</v>
      </c>
      <c r="W76" s="361"/>
      <c r="X76" s="363" t="s">
        <v>54</v>
      </c>
      <c r="Y76" s="187">
        <f>Q76*25-S76-T76-U76-V76-W76</f>
        <v>44</v>
      </c>
      <c r="Z76" s="548" t="str">
        <f>IF(ISBLANK(Z74),"",CONCATENATE($E$12,$F$12,".",$G$12,".","0",RIGHT($Z$70,1),".",RIGHT(AJ76,1),$A74,IF(COUNTIFS(Z74,"*op?ional*")=1,"-ij","")))</f>
        <v>L391.20.07.S2</v>
      </c>
      <c r="AA76" s="549"/>
      <c r="AB76" s="550"/>
      <c r="AC76" s="428">
        <v>5</v>
      </c>
      <c r="AD76" s="427" t="s">
        <v>5</v>
      </c>
      <c r="AE76" s="429">
        <v>42</v>
      </c>
      <c r="AF76" s="430">
        <v>0</v>
      </c>
      <c r="AG76" s="430">
        <v>14</v>
      </c>
      <c r="AH76" s="431">
        <v>0</v>
      </c>
      <c r="AI76" s="433">
        <v>0</v>
      </c>
      <c r="AJ76" s="427" t="s">
        <v>59</v>
      </c>
      <c r="AK76" s="187">
        <f>AC76*25-AE76-AF76-AG76-AH76-AI76</f>
        <v>69</v>
      </c>
      <c r="AL76" s="548" t="str">
        <f>IF(ISBLANK(AL74), "",CONCATENATE($E$12,$F$12,".",$G$12,".","0",RIGHT($AL$70,1),".",RIGHT(AV76,1),$A74,IF(COUNTIFS(AL74,"*op?ional*")=1,"-ij","")))</f>
        <v>L391.20.08.S2-ij</v>
      </c>
      <c r="AM76" s="549"/>
      <c r="AN76" s="550"/>
      <c r="AO76" s="428">
        <v>3</v>
      </c>
      <c r="AP76" s="427" t="s">
        <v>5</v>
      </c>
      <c r="AQ76" s="429">
        <v>28</v>
      </c>
      <c r="AR76" s="430">
        <v>0</v>
      </c>
      <c r="AS76" s="430">
        <v>14</v>
      </c>
      <c r="AT76" s="431">
        <v>0</v>
      </c>
      <c r="AU76" s="433"/>
      <c r="AV76" s="427" t="s">
        <v>59</v>
      </c>
      <c r="AW76" s="187">
        <f>AO76*25-AQ76-AR76-AS76-AT76-AU76</f>
        <v>33</v>
      </c>
    </row>
    <row r="77" spans="1:50" s="75" customFormat="1" ht="21" customHeight="1" thickTop="1" x14ac:dyDescent="0.25">
      <c r="A77" s="470" t="s">
        <v>56</v>
      </c>
      <c r="B77" s="473" t="s">
        <v>370</v>
      </c>
      <c r="C77" s="474"/>
      <c r="D77" s="474"/>
      <c r="E77" s="474"/>
      <c r="F77" s="474"/>
      <c r="G77" s="474"/>
      <c r="H77" s="474"/>
      <c r="I77" s="474"/>
      <c r="J77" s="474"/>
      <c r="K77" s="474"/>
      <c r="L77" s="474"/>
      <c r="M77" s="475"/>
      <c r="N77" s="473" t="s">
        <v>377</v>
      </c>
      <c r="O77" s="474"/>
      <c r="P77" s="474"/>
      <c r="Q77" s="474"/>
      <c r="R77" s="474"/>
      <c r="S77" s="474"/>
      <c r="T77" s="474"/>
      <c r="U77" s="474"/>
      <c r="V77" s="474"/>
      <c r="W77" s="474"/>
      <c r="X77" s="474"/>
      <c r="Y77" s="475"/>
      <c r="Z77" s="473" t="s">
        <v>384</v>
      </c>
      <c r="AA77" s="474"/>
      <c r="AB77" s="474"/>
      <c r="AC77" s="474"/>
      <c r="AD77" s="474"/>
      <c r="AE77" s="474"/>
      <c r="AF77" s="474"/>
      <c r="AG77" s="474"/>
      <c r="AH77" s="474"/>
      <c r="AI77" s="474"/>
      <c r="AJ77" s="474"/>
      <c r="AK77" s="475"/>
      <c r="AL77" s="473" t="s">
        <v>322</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L391.20.05.D3</v>
      </c>
      <c r="C79" s="549"/>
      <c r="D79" s="550"/>
      <c r="E79" s="362">
        <v>4</v>
      </c>
      <c r="F79" s="363" t="s">
        <v>5</v>
      </c>
      <c r="G79" s="364">
        <v>28</v>
      </c>
      <c r="H79" s="434">
        <v>0</v>
      </c>
      <c r="I79" s="365">
        <v>28</v>
      </c>
      <c r="J79" s="366">
        <v>0</v>
      </c>
      <c r="K79" s="361">
        <v>0</v>
      </c>
      <c r="L79" s="363" t="s">
        <v>54</v>
      </c>
      <c r="M79" s="187">
        <f>E79*25-G79-H79-I79-J79-K79</f>
        <v>44</v>
      </c>
      <c r="N79" s="548" t="str">
        <f>IF(ISBLANK(N77),"",CONCATENATE($E$12,$F$12,".",$G$12,".","0",RIGHT($N$70,1),".",RIGHT(X79,1),$A77,IF(COUNTIFS(N77,"*op?ional*")=1,"-ij","")))</f>
        <v>L391.20.06.D3</v>
      </c>
      <c r="O79" s="549"/>
      <c r="P79" s="550"/>
      <c r="Q79" s="428">
        <v>3</v>
      </c>
      <c r="R79" s="427" t="s">
        <v>295</v>
      </c>
      <c r="S79" s="429">
        <v>14</v>
      </c>
      <c r="T79" s="430">
        <v>0</v>
      </c>
      <c r="U79" s="430">
        <v>28</v>
      </c>
      <c r="V79" s="431">
        <v>0</v>
      </c>
      <c r="W79" s="361"/>
      <c r="X79" s="363" t="s">
        <v>54</v>
      </c>
      <c r="Y79" s="187">
        <f>Q79*25-S79-T79-U79-V79-W79</f>
        <v>33</v>
      </c>
      <c r="Z79" s="548" t="str">
        <f>IF(ISBLANK(Z77),"",CONCATENATE($E$12,$F$12,".",$G$12,".","0",RIGHT($Z$70,1),".",RIGHT(AJ79,1),$A77,IF(COUNTIFS(Z77,"*op?ional*")=1,"-ij","")))</f>
        <v>L391.20.07.S3</v>
      </c>
      <c r="AA79" s="549"/>
      <c r="AB79" s="550"/>
      <c r="AC79" s="428">
        <v>2</v>
      </c>
      <c r="AD79" s="427" t="s">
        <v>6</v>
      </c>
      <c r="AE79" s="429">
        <v>0</v>
      </c>
      <c r="AF79" s="430">
        <v>0</v>
      </c>
      <c r="AG79" s="430">
        <v>0</v>
      </c>
      <c r="AH79" s="431">
        <v>28</v>
      </c>
      <c r="AI79" s="433">
        <v>0</v>
      </c>
      <c r="AJ79" s="427" t="s">
        <v>59</v>
      </c>
      <c r="AK79" s="187">
        <f>AC79*25-AE79-AF79-AG79-AH79-AI79</f>
        <v>22</v>
      </c>
      <c r="AL79" s="548" t="str">
        <f>IF(ISBLANK(AL77), "",CONCATENATE($E$12,$F$12,".",$G$12,".","0",RIGHT($AL$70,1),".",RIGHT(AV79,1),$A77,IF(COUNTIFS(AL77,"*op?ional*")=1,"-ij","")))</f>
        <v>L391.20.08.S3-ij</v>
      </c>
      <c r="AM79" s="549"/>
      <c r="AN79" s="550"/>
      <c r="AO79" s="428">
        <v>3</v>
      </c>
      <c r="AP79" s="427" t="s">
        <v>5</v>
      </c>
      <c r="AQ79" s="429">
        <v>14</v>
      </c>
      <c r="AR79" s="430">
        <v>0</v>
      </c>
      <c r="AS79" s="430">
        <v>14</v>
      </c>
      <c r="AT79" s="431">
        <v>0</v>
      </c>
      <c r="AU79" s="433"/>
      <c r="AV79" s="427" t="s">
        <v>59</v>
      </c>
      <c r="AW79" s="187">
        <f>AO79*25-AQ79-AR79-AS79-AT79-AU79</f>
        <v>47</v>
      </c>
    </row>
    <row r="80" spans="1:50" s="75" customFormat="1" ht="21" customHeight="1" thickTop="1" x14ac:dyDescent="0.25">
      <c r="A80" s="470" t="s">
        <v>57</v>
      </c>
      <c r="B80" s="473" t="s">
        <v>371</v>
      </c>
      <c r="C80" s="474"/>
      <c r="D80" s="474"/>
      <c r="E80" s="474"/>
      <c r="F80" s="474"/>
      <c r="G80" s="474"/>
      <c r="H80" s="474"/>
      <c r="I80" s="474"/>
      <c r="J80" s="474"/>
      <c r="K80" s="474"/>
      <c r="L80" s="474"/>
      <c r="M80" s="475"/>
      <c r="N80" s="473" t="s">
        <v>378</v>
      </c>
      <c r="O80" s="474"/>
      <c r="P80" s="474"/>
      <c r="Q80" s="474"/>
      <c r="R80" s="474"/>
      <c r="S80" s="474"/>
      <c r="T80" s="474"/>
      <c r="U80" s="474"/>
      <c r="V80" s="474"/>
      <c r="W80" s="474"/>
      <c r="X80" s="474"/>
      <c r="Y80" s="475"/>
      <c r="Z80" s="473" t="s">
        <v>385</v>
      </c>
      <c r="AA80" s="474"/>
      <c r="AB80" s="474"/>
      <c r="AC80" s="474"/>
      <c r="AD80" s="474"/>
      <c r="AE80" s="474"/>
      <c r="AF80" s="474"/>
      <c r="AG80" s="474"/>
      <c r="AH80" s="474"/>
      <c r="AI80" s="474"/>
      <c r="AJ80" s="474"/>
      <c r="AK80" s="475"/>
      <c r="AL80" s="473" t="s">
        <v>323</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L391.20.05.C4</v>
      </c>
      <c r="C82" s="549"/>
      <c r="D82" s="550"/>
      <c r="E82" s="362">
        <v>3</v>
      </c>
      <c r="F82" s="363" t="s">
        <v>295</v>
      </c>
      <c r="G82" s="364">
        <v>28</v>
      </c>
      <c r="H82" s="365">
        <v>0</v>
      </c>
      <c r="I82" s="365">
        <v>14</v>
      </c>
      <c r="J82" s="366">
        <v>0</v>
      </c>
      <c r="K82" s="361">
        <v>0</v>
      </c>
      <c r="L82" s="363" t="s">
        <v>7</v>
      </c>
      <c r="M82" s="187">
        <f>E82*25-G82-H82-I82-J82-K82</f>
        <v>33</v>
      </c>
      <c r="N82" s="548" t="str">
        <f>IF(ISBLANK(N80),"",CONCATENATE($E$12,$F$12,".",$G$12,".","0",RIGHT($N$70,1),".",RIGHT(X82,1),$A80,IF(COUNTIFS(N80,"*op?ional*")=1,"-ij","")))</f>
        <v>L391.20.06.D4</v>
      </c>
      <c r="O82" s="549"/>
      <c r="P82" s="550"/>
      <c r="Q82" s="428">
        <v>4</v>
      </c>
      <c r="R82" s="427" t="s">
        <v>5</v>
      </c>
      <c r="S82" s="429">
        <v>28</v>
      </c>
      <c r="T82" s="430">
        <v>0</v>
      </c>
      <c r="U82" s="430">
        <v>14</v>
      </c>
      <c r="V82" s="431">
        <v>0</v>
      </c>
      <c r="W82" s="433"/>
      <c r="X82" s="427" t="s">
        <v>54</v>
      </c>
      <c r="Y82" s="187">
        <f>Q82*25-S82-T82-U82-V82-W82</f>
        <v>58</v>
      </c>
      <c r="Z82" s="548" t="str">
        <f>IF(ISBLANK(Z80),"",CONCATENATE($E$12,$F$12,".",$G$12,".","0",RIGHT($Z$70,1),".",RIGHT(AJ82,1),$A80,IF(COUNTIFS(Z80,"*op?ional*")=1,"-ij","")))</f>
        <v>L391.20.07.S4</v>
      </c>
      <c r="AA82" s="549"/>
      <c r="AB82" s="550"/>
      <c r="AC82" s="428">
        <v>4</v>
      </c>
      <c r="AD82" s="427" t="s">
        <v>295</v>
      </c>
      <c r="AE82" s="429">
        <v>28</v>
      </c>
      <c r="AF82" s="430">
        <v>0</v>
      </c>
      <c r="AG82" s="430">
        <v>14</v>
      </c>
      <c r="AH82" s="431">
        <v>0</v>
      </c>
      <c r="AI82" s="433">
        <v>0</v>
      </c>
      <c r="AJ82" s="427" t="s">
        <v>59</v>
      </c>
      <c r="AK82" s="187">
        <f>AC82*25-AE82-AF82-AG82-AH82-AI82</f>
        <v>58</v>
      </c>
      <c r="AL82" s="548" t="str">
        <f>IF(ISBLANK(AL80), "",CONCATENATE($E$12,$F$12,".",$G$12,".","0",RIGHT($AL$70,1),".",RIGHT(AV82,1),$A80,IF(COUNTIFS(AL80,"*op?ional*")=1,"-ij","")))</f>
        <v>L391.20.08.S4-ij</v>
      </c>
      <c r="AM82" s="549"/>
      <c r="AN82" s="550"/>
      <c r="AO82" s="428">
        <v>3</v>
      </c>
      <c r="AP82" s="427" t="s">
        <v>5</v>
      </c>
      <c r="AQ82" s="429">
        <v>14</v>
      </c>
      <c r="AR82" s="430">
        <v>0</v>
      </c>
      <c r="AS82" s="430">
        <v>28</v>
      </c>
      <c r="AT82" s="431">
        <v>0</v>
      </c>
      <c r="AU82" s="433"/>
      <c r="AV82" s="427" t="s">
        <v>59</v>
      </c>
      <c r="AW82" s="187">
        <f>AO82*25-AQ82-AR82-AS82-AT82-AU82</f>
        <v>33</v>
      </c>
    </row>
    <row r="83" spans="1:49" s="75" customFormat="1" ht="21" customHeight="1" thickTop="1" x14ac:dyDescent="0.25">
      <c r="A83" s="470" t="s">
        <v>58</v>
      </c>
      <c r="B83" s="473" t="s">
        <v>372</v>
      </c>
      <c r="C83" s="474"/>
      <c r="D83" s="474"/>
      <c r="E83" s="474"/>
      <c r="F83" s="474"/>
      <c r="G83" s="474"/>
      <c r="H83" s="474"/>
      <c r="I83" s="474"/>
      <c r="J83" s="474"/>
      <c r="K83" s="474"/>
      <c r="L83" s="474"/>
      <c r="M83" s="475"/>
      <c r="N83" s="473" t="s">
        <v>332</v>
      </c>
      <c r="O83" s="474"/>
      <c r="P83" s="474"/>
      <c r="Q83" s="474"/>
      <c r="R83" s="474"/>
      <c r="S83" s="474"/>
      <c r="T83" s="474"/>
      <c r="U83" s="474"/>
      <c r="V83" s="474"/>
      <c r="W83" s="474"/>
      <c r="X83" s="474"/>
      <c r="Y83" s="475"/>
      <c r="Z83" s="473" t="s">
        <v>386</v>
      </c>
      <c r="AA83" s="474"/>
      <c r="AB83" s="474"/>
      <c r="AC83" s="474"/>
      <c r="AD83" s="474"/>
      <c r="AE83" s="474"/>
      <c r="AF83" s="474"/>
      <c r="AG83" s="474"/>
      <c r="AH83" s="474"/>
      <c r="AI83" s="474"/>
      <c r="AJ83" s="474"/>
      <c r="AK83" s="475"/>
      <c r="AL83" s="473" t="s">
        <v>324</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L391.20.05.D5</v>
      </c>
      <c r="C85" s="549"/>
      <c r="D85" s="550"/>
      <c r="E85" s="428">
        <v>3</v>
      </c>
      <c r="F85" s="427" t="s">
        <v>295</v>
      </c>
      <c r="G85" s="429">
        <v>28</v>
      </c>
      <c r="H85" s="430">
        <v>0</v>
      </c>
      <c r="I85" s="430">
        <v>14</v>
      </c>
      <c r="J85" s="431">
        <v>0</v>
      </c>
      <c r="K85" s="433">
        <v>0</v>
      </c>
      <c r="L85" s="427" t="s">
        <v>54</v>
      </c>
      <c r="M85" s="187">
        <f>E85*25-G85-H85-I85-J85-K85</f>
        <v>33</v>
      </c>
      <c r="N85" s="548" t="str">
        <f>IF(ISBLANK(N83),"",CONCATENATE($E$12,$F$12,".",$G$12,".","0",RIGHT($N$70,1),".",RIGHT(X85,1),$A83,IF(COUNTIFS(N83,"*op?ional*")=1,"-ij","")))</f>
        <v>L391.20.06.C5</v>
      </c>
      <c r="O85" s="549"/>
      <c r="P85" s="550"/>
      <c r="Q85" s="428">
        <v>2</v>
      </c>
      <c r="R85" s="427" t="s">
        <v>295</v>
      </c>
      <c r="S85" s="429">
        <v>14</v>
      </c>
      <c r="T85" s="430">
        <v>14</v>
      </c>
      <c r="U85" s="430">
        <v>0</v>
      </c>
      <c r="V85" s="431">
        <v>0</v>
      </c>
      <c r="W85" s="433"/>
      <c r="X85" s="427" t="s">
        <v>7</v>
      </c>
      <c r="Y85" s="187">
        <f>Q85*25-S85-T85-U85-V85-W85</f>
        <v>22</v>
      </c>
      <c r="Z85" s="548" t="str">
        <f>IF(ISBLANK(Z83),"",CONCATENATE($E$12,$F$12,".",$G$12,".","0",RIGHT($Z$70,1),".",RIGHT(AJ85,1),$A83,IF(COUNTIFS(Z83,"*op?ional*")=1,"-ij","")))</f>
        <v>L391.20.07.S5</v>
      </c>
      <c r="AA85" s="549"/>
      <c r="AB85" s="550"/>
      <c r="AC85" s="428">
        <v>4</v>
      </c>
      <c r="AD85" s="427" t="s">
        <v>295</v>
      </c>
      <c r="AE85" s="429">
        <v>28</v>
      </c>
      <c r="AF85" s="430">
        <v>0</v>
      </c>
      <c r="AG85" s="430">
        <v>14</v>
      </c>
      <c r="AH85" s="431">
        <v>0</v>
      </c>
      <c r="AI85" s="433">
        <v>0</v>
      </c>
      <c r="AJ85" s="427" t="s">
        <v>59</v>
      </c>
      <c r="AK85" s="187">
        <f>AC85*25-AE85-AF85-AG85-AH85-AI85</f>
        <v>58</v>
      </c>
      <c r="AL85" s="548" t="str">
        <f>IF(ISBLANK(AL83), "",CONCATENATE($E$12,$F$12,".",$G$12,".","0",RIGHT($AL$70,1),".",RIGHT(AV85,1),$A83,IF(COUNTIFS(AL83,"*op?ional*")=1,"-ij","")))</f>
        <v>L391.20.08.C5-ij</v>
      </c>
      <c r="AM85" s="549"/>
      <c r="AN85" s="550"/>
      <c r="AO85" s="428">
        <v>3</v>
      </c>
      <c r="AP85" s="427" t="s">
        <v>295</v>
      </c>
      <c r="AQ85" s="429">
        <v>14</v>
      </c>
      <c r="AR85" s="430">
        <v>0</v>
      </c>
      <c r="AS85" s="430">
        <v>14</v>
      </c>
      <c r="AT85" s="431">
        <v>0</v>
      </c>
      <c r="AU85" s="363"/>
      <c r="AV85" s="427" t="s">
        <v>7</v>
      </c>
      <c r="AW85" s="187">
        <f>AO85*25-AQ85-AR85-AS85-AT85-AU85</f>
        <v>47</v>
      </c>
    </row>
    <row r="86" spans="1:49" s="75" customFormat="1" ht="21" customHeight="1" thickTop="1" x14ac:dyDescent="0.25">
      <c r="A86" s="470" t="s">
        <v>60</v>
      </c>
      <c r="B86" s="473" t="s">
        <v>373</v>
      </c>
      <c r="C86" s="474"/>
      <c r="D86" s="474"/>
      <c r="E86" s="474"/>
      <c r="F86" s="474"/>
      <c r="G86" s="474"/>
      <c r="H86" s="474"/>
      <c r="I86" s="474"/>
      <c r="J86" s="474"/>
      <c r="K86" s="474"/>
      <c r="L86" s="474"/>
      <c r="M86" s="475"/>
      <c r="N86" s="473" t="s">
        <v>379</v>
      </c>
      <c r="O86" s="474"/>
      <c r="P86" s="474"/>
      <c r="Q86" s="474"/>
      <c r="R86" s="474"/>
      <c r="S86" s="474"/>
      <c r="T86" s="474"/>
      <c r="U86" s="474"/>
      <c r="V86" s="474"/>
      <c r="W86" s="474"/>
      <c r="X86" s="474"/>
      <c r="Y86" s="475"/>
      <c r="Z86" s="473" t="s">
        <v>387</v>
      </c>
      <c r="AA86" s="474"/>
      <c r="AB86" s="474"/>
      <c r="AC86" s="474"/>
      <c r="AD86" s="474"/>
      <c r="AE86" s="474"/>
      <c r="AF86" s="474"/>
      <c r="AG86" s="474"/>
      <c r="AH86" s="474"/>
      <c r="AI86" s="474"/>
      <c r="AJ86" s="474"/>
      <c r="AK86" s="475"/>
      <c r="AL86" s="473" t="s">
        <v>338</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L391.20.05.D6</v>
      </c>
      <c r="C88" s="549"/>
      <c r="D88" s="550"/>
      <c r="E88" s="428">
        <v>5</v>
      </c>
      <c r="F88" s="427" t="s">
        <v>5</v>
      </c>
      <c r="G88" s="429">
        <v>28</v>
      </c>
      <c r="H88" s="430">
        <v>0</v>
      </c>
      <c r="I88" s="430">
        <v>14</v>
      </c>
      <c r="J88" s="431">
        <v>14</v>
      </c>
      <c r="K88" s="433">
        <v>0</v>
      </c>
      <c r="L88" s="427" t="s">
        <v>54</v>
      </c>
      <c r="M88" s="187">
        <f>E88*25-G88-H88-I88-J88-K88</f>
        <v>69</v>
      </c>
      <c r="N88" s="548" t="str">
        <f>IF(ISBLANK(N86),"",CONCATENATE($E$12,$F$12,".",$G$12,".","0",RIGHT($N$70,1),".",RIGHT(X88,1),$A86,IF(COUNTIFS(N86,"*op?ional*")=1,"-ij","")))</f>
        <v>L391.20.06.S6</v>
      </c>
      <c r="O88" s="549"/>
      <c r="P88" s="550"/>
      <c r="Q88" s="428">
        <v>4</v>
      </c>
      <c r="R88" s="427" t="s">
        <v>5</v>
      </c>
      <c r="S88" s="429">
        <v>28</v>
      </c>
      <c r="T88" s="430">
        <v>0</v>
      </c>
      <c r="U88" s="430">
        <v>14</v>
      </c>
      <c r="V88" s="431">
        <v>14</v>
      </c>
      <c r="W88" s="433"/>
      <c r="X88" s="427" t="s">
        <v>59</v>
      </c>
      <c r="Y88" s="187">
        <f>Q88*25-S88-T88-U88-V88-W88</f>
        <v>44</v>
      </c>
      <c r="Z88" s="548" t="str">
        <f>IF(ISBLANK(Z86),"",CONCATENATE($E$12,$F$12,".",$G$12,".","0",RIGHT($Z$70,1),".",RIGHT(AJ88,1),$A86,IF(COUNTIFS(Z86,"*op?ional*")=1,"-ij","")))</f>
        <v>L391.20.07.S6</v>
      </c>
      <c r="AA88" s="549"/>
      <c r="AB88" s="550"/>
      <c r="AC88" s="428">
        <v>4</v>
      </c>
      <c r="AD88" s="427" t="s">
        <v>5</v>
      </c>
      <c r="AE88" s="429">
        <v>28</v>
      </c>
      <c r="AF88" s="430">
        <v>0</v>
      </c>
      <c r="AG88" s="430">
        <v>28</v>
      </c>
      <c r="AH88" s="431">
        <v>0</v>
      </c>
      <c r="AI88" s="433">
        <v>0</v>
      </c>
      <c r="AJ88" s="427" t="s">
        <v>59</v>
      </c>
      <c r="AK88" s="187">
        <f>AC88*25-AE88-AF88-AG88-AH88-AI88</f>
        <v>44</v>
      </c>
      <c r="AL88" s="548" t="str">
        <f>IF(ISBLANK(AL86), "",CONCATENATE($E$12,$F$12,".",$G$12,".","0",RIGHT($AL$70,1),".",RIGHT(AV88,1),$A86,IF(COUNTIFS(AL86,"*op?ional*")=1,"-ij","")))</f>
        <v>L391.20.08.S6</v>
      </c>
      <c r="AM88" s="549"/>
      <c r="AN88" s="550"/>
      <c r="AO88" s="362">
        <v>5</v>
      </c>
      <c r="AP88" s="363" t="s">
        <v>295</v>
      </c>
      <c r="AQ88" s="364">
        <v>0</v>
      </c>
      <c r="AR88" s="365">
        <v>0</v>
      </c>
      <c r="AS88" s="365">
        <v>0</v>
      </c>
      <c r="AT88" s="366">
        <v>182</v>
      </c>
      <c r="AU88" s="363"/>
      <c r="AV88" s="427" t="s">
        <v>59</v>
      </c>
      <c r="AW88" s="187">
        <v>0</v>
      </c>
    </row>
    <row r="89" spans="1:49" s="75" customFormat="1" ht="21" customHeight="1" thickTop="1" x14ac:dyDescent="0.25">
      <c r="A89" s="470" t="s">
        <v>61</v>
      </c>
      <c r="B89" s="473" t="s">
        <v>374</v>
      </c>
      <c r="C89" s="474"/>
      <c r="D89" s="474"/>
      <c r="E89" s="474"/>
      <c r="F89" s="474"/>
      <c r="G89" s="474"/>
      <c r="H89" s="474"/>
      <c r="I89" s="474"/>
      <c r="J89" s="474"/>
      <c r="K89" s="474"/>
      <c r="L89" s="474"/>
      <c r="M89" s="475"/>
      <c r="N89" s="473" t="s">
        <v>380</v>
      </c>
      <c r="O89" s="474"/>
      <c r="P89" s="474"/>
      <c r="Q89" s="474"/>
      <c r="R89" s="474"/>
      <c r="S89" s="474"/>
      <c r="T89" s="474"/>
      <c r="U89" s="474"/>
      <c r="V89" s="474"/>
      <c r="W89" s="474"/>
      <c r="X89" s="474"/>
      <c r="Y89" s="475"/>
      <c r="Z89" s="473" t="s">
        <v>388</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L391.20.05.S7</v>
      </c>
      <c r="C91" s="549"/>
      <c r="D91" s="550"/>
      <c r="E91" s="428">
        <v>4</v>
      </c>
      <c r="F91" s="427" t="s">
        <v>5</v>
      </c>
      <c r="G91" s="429">
        <v>28</v>
      </c>
      <c r="H91" s="430">
        <v>14</v>
      </c>
      <c r="I91" s="430">
        <v>14</v>
      </c>
      <c r="J91" s="431">
        <v>0</v>
      </c>
      <c r="K91" s="433">
        <v>0</v>
      </c>
      <c r="L91" s="427" t="s">
        <v>59</v>
      </c>
      <c r="M91" s="187">
        <f>E91*25-G91-H91-I91-J91-K91</f>
        <v>44</v>
      </c>
      <c r="N91" s="548" t="str">
        <f>IF(ISBLANK(N89),"",CONCATENATE($E$12,$F$12,".",$G$12,".","0",RIGHT($N$70,1),".",RIGHT(X91,1),$A89,IF(COUNTIFS(N89,"*op?ional*")=1,"-ij","")))</f>
        <v>L391.20.06.S7</v>
      </c>
      <c r="O91" s="549"/>
      <c r="P91" s="550"/>
      <c r="Q91" s="428">
        <v>2</v>
      </c>
      <c r="R91" s="427" t="s">
        <v>295</v>
      </c>
      <c r="S91" s="429">
        <v>14</v>
      </c>
      <c r="T91" s="430">
        <v>0</v>
      </c>
      <c r="U91" s="430">
        <v>14</v>
      </c>
      <c r="V91" s="431">
        <v>0</v>
      </c>
      <c r="W91" s="433"/>
      <c r="X91" s="427" t="s">
        <v>59</v>
      </c>
      <c r="Y91" s="187">
        <f>Q91*25-S91-T91-U91-V91-W91</f>
        <v>22</v>
      </c>
      <c r="Z91" s="548" t="str">
        <f>IF(ISBLANK(Z89),"",CONCATENATE($E$12,$F$12,".",$G$12,".","0",RIGHT($Z$70,1),".",RIGHT(AJ91,1),$A89,IF(COUNTIFS(Z89,"*op?ional*")=1,"-ij","")))</f>
        <v>L391.20.07.S7</v>
      </c>
      <c r="AA91" s="549"/>
      <c r="AB91" s="550"/>
      <c r="AC91" s="428">
        <v>5</v>
      </c>
      <c r="AD91" s="427" t="s">
        <v>5</v>
      </c>
      <c r="AE91" s="429">
        <v>28</v>
      </c>
      <c r="AF91" s="430">
        <v>0</v>
      </c>
      <c r="AG91" s="430">
        <v>14</v>
      </c>
      <c r="AH91" s="431">
        <v>14</v>
      </c>
      <c r="AI91" s="433">
        <v>0</v>
      </c>
      <c r="AJ91" s="427" t="s">
        <v>59</v>
      </c>
      <c r="AK91" s="187">
        <f>AC91*25-AE91-AF91-AG91-AH91-AI91</f>
        <v>69</v>
      </c>
      <c r="AL91" s="548" t="str">
        <f>IF(ISBLANK(AL89), "",CONCATENATE($E$12,$F$12,".",$G$12,".","0",RIGHT($AL$70,1),".",RIGHT(AV91,1),$A89,IF(COUNTIFS(AL89,"*op?ional*")=1,"-ij","")))</f>
        <v>L391.20.08.7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333</v>
      </c>
      <c r="C92" s="474"/>
      <c r="D92" s="474"/>
      <c r="E92" s="474"/>
      <c r="F92" s="474"/>
      <c r="G92" s="474"/>
      <c r="H92" s="474"/>
      <c r="I92" s="474"/>
      <c r="J92" s="474"/>
      <c r="K92" s="474"/>
      <c r="L92" s="474"/>
      <c r="M92" s="475"/>
      <c r="N92" s="473" t="s">
        <v>381</v>
      </c>
      <c r="O92" s="474"/>
      <c r="P92" s="474"/>
      <c r="Q92" s="474"/>
      <c r="R92" s="474"/>
      <c r="S92" s="474"/>
      <c r="T92" s="474"/>
      <c r="U92" s="474"/>
      <c r="V92" s="474"/>
      <c r="W92" s="474"/>
      <c r="X92" s="474"/>
      <c r="Y92" s="475"/>
      <c r="Z92" s="473" t="s">
        <v>319</v>
      </c>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L391.20.05.C8</v>
      </c>
      <c r="C94" s="549"/>
      <c r="D94" s="550"/>
      <c r="E94" s="428">
        <v>1</v>
      </c>
      <c r="F94" s="427" t="s">
        <v>295</v>
      </c>
      <c r="G94" s="429">
        <v>0</v>
      </c>
      <c r="H94" s="430">
        <v>14</v>
      </c>
      <c r="I94" s="430">
        <v>0</v>
      </c>
      <c r="J94" s="431">
        <v>0</v>
      </c>
      <c r="K94" s="363">
        <v>0</v>
      </c>
      <c r="L94" s="427" t="s">
        <v>7</v>
      </c>
      <c r="M94" s="187">
        <f>E94*25-G94-H94-I94-J94-K94</f>
        <v>11</v>
      </c>
      <c r="N94" s="548" t="str">
        <f>IF(ISBLANK(N92),"",CONCATENATE($E$12,$F$12,".",$G$12,".","0",RIGHT($N$70,1),".",RIGHT(X94,1),$A92,IF(COUNTIFS(N92,"*op?ional*")=1,"-ij","")))</f>
        <v>L391.20.06.S8</v>
      </c>
      <c r="O94" s="549"/>
      <c r="P94" s="550"/>
      <c r="Q94" s="428">
        <v>4</v>
      </c>
      <c r="R94" s="427" t="s">
        <v>5</v>
      </c>
      <c r="S94" s="429">
        <v>28</v>
      </c>
      <c r="T94" s="430">
        <v>0</v>
      </c>
      <c r="U94" s="430">
        <v>14</v>
      </c>
      <c r="V94" s="431">
        <v>14</v>
      </c>
      <c r="W94" s="363"/>
      <c r="X94" s="427" t="s">
        <v>59</v>
      </c>
      <c r="Y94" s="210">
        <f>Q94*25-S94-T94-U94-V94-W94</f>
        <v>44</v>
      </c>
      <c r="Z94" s="548" t="str">
        <f>IF(ISBLANK(Z92),"",CONCATENATE($E$12,$F$12,".",$G$12,".","0",RIGHT($Z$70,1),".",RIGHT(AJ94,1),$A92,IF(COUNTIFS(Z92,"*op?ional*")=1,"-ij","")))</f>
        <v>L391.20.07.S8-ij</v>
      </c>
      <c r="AA94" s="549"/>
      <c r="AB94" s="550"/>
      <c r="AC94" s="428">
        <v>3</v>
      </c>
      <c r="AD94" s="427" t="s">
        <v>295</v>
      </c>
      <c r="AE94" s="429">
        <v>28</v>
      </c>
      <c r="AF94" s="430">
        <v>0</v>
      </c>
      <c r="AG94" s="430">
        <v>14</v>
      </c>
      <c r="AH94" s="431">
        <v>0</v>
      </c>
      <c r="AI94" s="433">
        <v>0</v>
      </c>
      <c r="AJ94" s="427" t="s">
        <v>59</v>
      </c>
      <c r="AK94" s="208">
        <f>AC94*25-AE94-AF94-AG94-AH94-AI94</f>
        <v>33</v>
      </c>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t="s">
        <v>330</v>
      </c>
      <c r="C95" s="474"/>
      <c r="D95" s="474"/>
      <c r="E95" s="474"/>
      <c r="F95" s="474"/>
      <c r="G95" s="474"/>
      <c r="H95" s="474"/>
      <c r="I95" s="474"/>
      <c r="J95" s="474"/>
      <c r="K95" s="474"/>
      <c r="L95" s="474"/>
      <c r="M95" s="475"/>
      <c r="N95" s="473" t="s">
        <v>331</v>
      </c>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L391.20.05.D9</v>
      </c>
      <c r="C97" s="549"/>
      <c r="D97" s="550"/>
      <c r="E97" s="362">
        <v>3</v>
      </c>
      <c r="F97" s="363" t="s">
        <v>6</v>
      </c>
      <c r="G97" s="364">
        <v>0</v>
      </c>
      <c r="H97" s="365">
        <v>0</v>
      </c>
      <c r="I97" s="365">
        <v>0</v>
      </c>
      <c r="J97" s="366">
        <v>0</v>
      </c>
      <c r="K97" s="363">
        <v>100</v>
      </c>
      <c r="L97" s="427" t="s">
        <v>54</v>
      </c>
      <c r="M97" s="210"/>
      <c r="N97" s="548" t="str">
        <f>IF(ISBLANK(N95),"",CONCATENATE($E$12,$F$12,".",$G$12,".","0",RIGHT($N$70,1),".",RIGHT(X97,1),$A95,IF(COUNTIFS(N95,"*op?ional*")=1,"-ij","")))</f>
        <v>L391.20.06.S9</v>
      </c>
      <c r="O97" s="549"/>
      <c r="P97" s="550"/>
      <c r="Q97" s="362">
        <v>3</v>
      </c>
      <c r="R97" s="363" t="s">
        <v>6</v>
      </c>
      <c r="S97" s="364">
        <v>0</v>
      </c>
      <c r="T97" s="365">
        <v>0</v>
      </c>
      <c r="U97" s="365">
        <v>0</v>
      </c>
      <c r="V97" s="366">
        <v>0</v>
      </c>
      <c r="W97" s="363">
        <v>100</v>
      </c>
      <c r="X97" s="427" t="s">
        <v>59</v>
      </c>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334</v>
      </c>
      <c r="C101" s="540"/>
      <c r="D101" s="540"/>
      <c r="E101" s="540"/>
      <c r="F101" s="540"/>
      <c r="G101" s="540"/>
      <c r="H101" s="540"/>
      <c r="I101" s="540"/>
      <c r="J101" s="540"/>
      <c r="K101" s="540"/>
      <c r="L101" s="540"/>
      <c r="M101" s="541"/>
      <c r="N101" s="539" t="s">
        <v>334</v>
      </c>
      <c r="O101" s="540"/>
      <c r="P101" s="540"/>
      <c r="Q101" s="540"/>
      <c r="R101" s="540"/>
      <c r="S101" s="540"/>
      <c r="T101" s="540"/>
      <c r="U101" s="540"/>
      <c r="V101" s="540"/>
      <c r="W101" s="540"/>
      <c r="X101" s="540"/>
      <c r="Y101" s="541"/>
      <c r="Z101" s="539" t="s">
        <v>334</v>
      </c>
      <c r="AA101" s="540"/>
      <c r="AB101" s="540"/>
      <c r="AC101" s="540"/>
      <c r="AD101" s="540"/>
      <c r="AE101" s="540"/>
      <c r="AF101" s="540"/>
      <c r="AG101" s="540"/>
      <c r="AH101" s="540"/>
      <c r="AI101" s="540"/>
      <c r="AJ101" s="540"/>
      <c r="AK101" s="541"/>
      <c r="AL101" s="539" t="s">
        <v>334</v>
      </c>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L391.20.05.11-ij</v>
      </c>
      <c r="C103" s="546"/>
      <c r="D103" s="547"/>
      <c r="E103" s="298"/>
      <c r="F103" s="296"/>
      <c r="G103" s="299"/>
      <c r="H103" s="300"/>
      <c r="I103" s="300"/>
      <c r="J103" s="301"/>
      <c r="K103" s="297"/>
      <c r="L103" s="297"/>
      <c r="M103" s="297"/>
      <c r="N103" s="545" t="str">
        <f>IF(ISBLANK(N101),"",CONCATENATE($E$12,$F$12,".",$G$12,".","0",RIGHT($N$70,1),".",RIGHT(X103,1),$A$101,"-ij"))</f>
        <v>L391.20.06.11-ij</v>
      </c>
      <c r="O103" s="546"/>
      <c r="P103" s="547"/>
      <c r="Q103" s="298"/>
      <c r="R103" s="296"/>
      <c r="S103" s="299"/>
      <c r="T103" s="300"/>
      <c r="U103" s="300"/>
      <c r="V103" s="301"/>
      <c r="W103" s="297"/>
      <c r="X103" s="296"/>
      <c r="Y103" s="297"/>
      <c r="Z103" s="545" t="str">
        <f>IF(ISBLANK(Z101),"",CONCATENATE($E$12,$F$12,".",$G$12,".","0",RIGHT($Z$70,1),".",RIGHT(AJ103,1),$A$101,"-ij"))</f>
        <v>L391.20.07.11-ij</v>
      </c>
      <c r="AA103" s="546"/>
      <c r="AB103" s="547"/>
      <c r="AC103" s="298"/>
      <c r="AD103" s="296"/>
      <c r="AE103" s="299"/>
      <c r="AF103" s="300"/>
      <c r="AG103" s="300"/>
      <c r="AH103" s="301"/>
      <c r="AI103" s="297"/>
      <c r="AJ103" s="296"/>
      <c r="AK103" s="297"/>
      <c r="AL103" s="545" t="str">
        <f>IF(ISBLANK(AL101),"",CONCATENATE($E$12,$F$12,".",$G$12,".","0",RIGHT($AL$70,1),".",RIGHT(AV103,1),$A$101,"-ij"))</f>
        <v>L391.20.08.11-ij</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364</v>
      </c>
      <c r="AP104" s="497"/>
      <c r="AQ104" s="504" t="s">
        <v>10</v>
      </c>
      <c r="AR104" s="505"/>
      <c r="AS104" s="505"/>
      <c r="AT104" s="506"/>
      <c r="AU104" s="525">
        <f>SUM(AW73,AW76,AW79,AW82,AW85,AW88,AW91,AW94,AW97,AW100)</f>
        <v>193</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5E,3D,1C</v>
      </c>
      <c r="L105" s="492"/>
      <c r="M105" s="503"/>
      <c r="N105" s="491" t="s">
        <v>11</v>
      </c>
      <c r="O105" s="492"/>
      <c r="P105" s="66"/>
      <c r="Q105" s="522">
        <f>SUM(Q73,Q76,Q79,Q82,Q85,Q88,Q91,Q94,Q97,Q100)</f>
        <v>30</v>
      </c>
      <c r="R105" s="523"/>
      <c r="S105" s="491" t="s">
        <v>12</v>
      </c>
      <c r="T105" s="492"/>
      <c r="U105" s="492"/>
      <c r="V105" s="503"/>
      <c r="W105" s="491" t="str">
        <f>BD385</f>
        <v>4E,4D,1C</v>
      </c>
      <c r="X105" s="492"/>
      <c r="Y105" s="503"/>
      <c r="Z105" s="491" t="s">
        <v>11</v>
      </c>
      <c r="AA105" s="492"/>
      <c r="AB105" s="66"/>
      <c r="AC105" s="522">
        <f>SUM(AC73,AC76,AC79,AC82,AC85,AC88,AC91,AC94,AC97,AC100)</f>
        <v>30</v>
      </c>
      <c r="AD105" s="523"/>
      <c r="AE105" s="491" t="s">
        <v>12</v>
      </c>
      <c r="AF105" s="492"/>
      <c r="AG105" s="492"/>
      <c r="AH105" s="503"/>
      <c r="AI105" s="491" t="str">
        <f>BD386</f>
        <v>4E,3D,1C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1"/>
      <c r="L106" s="64"/>
      <c r="M106" s="73"/>
      <c r="N106" s="487" t="s">
        <v>9</v>
      </c>
      <c r="O106" s="488"/>
      <c r="P106" s="67"/>
      <c r="Q106" s="526">
        <f>SUM(S107:V107)</f>
        <v>26</v>
      </c>
      <c r="R106" s="527"/>
      <c r="S106" s="68"/>
      <c r="T106" s="64"/>
      <c r="U106" s="64"/>
      <c r="V106" s="64"/>
      <c r="W106" s="311"/>
      <c r="X106" s="64"/>
      <c r="Y106" s="73"/>
      <c r="Z106" s="487" t="s">
        <v>9</v>
      </c>
      <c r="AA106" s="488"/>
      <c r="AB106" s="67"/>
      <c r="AC106" s="496">
        <f>SUM(AE107:AH107)</f>
        <v>26</v>
      </c>
      <c r="AD106" s="497"/>
      <c r="AE106" s="68"/>
      <c r="AF106" s="64"/>
      <c r="AG106" s="64"/>
      <c r="AH106" s="64"/>
      <c r="AI106" s="311"/>
      <c r="AJ106" s="64"/>
      <c r="AK106" s="73"/>
      <c r="AL106" s="487" t="s">
        <v>9</v>
      </c>
      <c r="AM106" s="488"/>
      <c r="AN106" s="67"/>
      <c r="AO106" s="526">
        <f>SUM(AQ107:AT107)</f>
        <v>26</v>
      </c>
      <c r="AP106" s="527"/>
      <c r="AQ106" s="68"/>
      <c r="AR106" s="64"/>
      <c r="AS106" s="64"/>
      <c r="AT106" s="64"/>
      <c r="AU106" s="311"/>
      <c r="AV106" s="64"/>
      <c r="AW106" s="73"/>
    </row>
    <row r="107" spans="1:49" s="78" customFormat="1" ht="21" customHeight="1" thickBot="1" x14ac:dyDescent="0.25">
      <c r="A107" s="500"/>
      <c r="B107" s="491" t="s">
        <v>14</v>
      </c>
      <c r="C107" s="492"/>
      <c r="D107" s="65"/>
      <c r="E107" s="65"/>
      <c r="F107" s="69"/>
      <c r="G107" s="70">
        <f>(G70+G73+G76+G79+G82+G85+G88+G91+G94+G97+G100)/14</f>
        <v>13</v>
      </c>
      <c r="H107" s="70">
        <f>(H70+H73+H76+H79+H82+H85+H88+H91+H94+H97+H100)/14</f>
        <v>3</v>
      </c>
      <c r="I107" s="70">
        <f>(I70+I73+I76+I79+I82+I85+I88+I91+I94+I97+I100)/14</f>
        <v>7</v>
      </c>
      <c r="J107" s="70">
        <f>(J70+J73+J76+J79+J82+J85+J88+J91+J94+J97+J100)/14</f>
        <v>3</v>
      </c>
      <c r="K107" s="580" t="s">
        <v>15</v>
      </c>
      <c r="L107" s="492"/>
      <c r="M107" s="503"/>
      <c r="N107" s="491" t="s">
        <v>14</v>
      </c>
      <c r="O107" s="492"/>
      <c r="P107" s="65"/>
      <c r="Q107" s="65"/>
      <c r="R107" s="69"/>
      <c r="S107" s="70">
        <f>(S70+S73+S76+S79+S82+S85+S88+S91+S94+S97+S100)/14</f>
        <v>14</v>
      </c>
      <c r="T107" s="70">
        <f>(T70+T73+T76+T79+T82+T85+T88+T91+T94+T97+T100)/14</f>
        <v>1</v>
      </c>
      <c r="U107" s="70">
        <f>(U70+U73+U76+U79+U82+U85+U88+U91+U94+U97+U100)/14</f>
        <v>8</v>
      </c>
      <c r="V107" s="70">
        <f>(V70+V73+V76+V79+V82+V85+V88+V91+V94+V97+V100)/14</f>
        <v>3</v>
      </c>
      <c r="W107" s="580" t="s">
        <v>15</v>
      </c>
      <c r="X107" s="492"/>
      <c r="Y107" s="503"/>
      <c r="Z107" s="491" t="s">
        <v>14</v>
      </c>
      <c r="AA107" s="492"/>
      <c r="AB107" s="65"/>
      <c r="AC107" s="65"/>
      <c r="AD107" s="69"/>
      <c r="AE107" s="70">
        <f>(AE70+AE73+AE76+AE79+AE82+AE85+AE88+AE91+AE94+AE97+AE100)/14</f>
        <v>15</v>
      </c>
      <c r="AF107" s="70">
        <f>(AF70+AF73+AF76+AF79+AF82+AF85+AF88+AF91+AF94+AF97+AF100)/14</f>
        <v>0</v>
      </c>
      <c r="AG107" s="70">
        <f>(AG70+AG73+AG76+AG79+AG82+AG85+AG88+AG91+AG94+AG97+AG100)/14</f>
        <v>8</v>
      </c>
      <c r="AH107" s="70">
        <f>(AH70+AH73+AH76+AH79+AH82+AH85+AH88+AH91+AH94+AH97+AH100)/14</f>
        <v>3</v>
      </c>
      <c r="AI107" s="580" t="s">
        <v>15</v>
      </c>
      <c r="AJ107" s="492"/>
      <c r="AK107" s="503"/>
      <c r="AL107" s="491" t="s">
        <v>14</v>
      </c>
      <c r="AM107" s="492"/>
      <c r="AN107" s="65"/>
      <c r="AO107" s="65"/>
      <c r="AP107" s="69"/>
      <c r="AQ107" s="70">
        <f>(AQ70+AQ73+AQ76+AQ79+AQ82+AQ85+AQ88+AQ91+AQ94+AQ97+AQ100)/14</f>
        <v>7</v>
      </c>
      <c r="AR107" s="70">
        <f>(AR70+AR73+AR76+AR79+AR82+AR85+AR88+AR91+AR94+AR97+AR100)/14</f>
        <v>0</v>
      </c>
      <c r="AS107" s="70">
        <f>(AS70+AS73+AS76+AS79+AS82+AS85+AS88+AS91+AS94+AS97+AS100)/14</f>
        <v>6</v>
      </c>
      <c r="AT107" s="70">
        <f>(AT70+AT73+AT76+AT79+AT82+AT85+AT88+AT91+AT94+AT97+AT100)/14</f>
        <v>13</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2"/>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337</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3"/>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4"/>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19"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0"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5"/>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5"/>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5"/>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6"/>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7"/>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79"/>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AUTOVEHICULELOR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AUTOVEHICULELOR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AUTOVEHICULE RUTIERE</v>
      </c>
      <c r="I135" s="155"/>
      <c r="J135" s="155"/>
      <c r="K135" s="155"/>
      <c r="L135" s="157"/>
      <c r="M135" s="157"/>
      <c r="N135" s="156"/>
      <c r="O135" s="378"/>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1"/>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1"/>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2020-2023</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(2020-2021)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(2021-2022)</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7"/>
      <c r="F144" s="203"/>
      <c r="G144" s="199"/>
      <c r="H144" s="201"/>
      <c r="I144" s="201"/>
      <c r="J144" s="200"/>
      <c r="K144" s="202"/>
      <c r="L144" s="202"/>
      <c r="M144" s="203"/>
      <c r="N144" s="479" t="str">
        <f>IF(ISBLANK(N142),"",CONCATENATE(LEFT(INDEX(N$19:N$49,MATCH(LEFT(N142,11)&amp;"*",N$19:N$49,0)+2),FIND("-",INDEX(N$19:N$49,MATCH(LEFT(N142,11)&amp;"*",N$19:N$49,0)+2))),$A142))</f>
        <v/>
      </c>
      <c r="O144" s="480"/>
      <c r="P144" s="481"/>
      <c r="Q144" s="307"/>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7"/>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7"/>
      <c r="F147" s="203"/>
      <c r="G147" s="199"/>
      <c r="H147" s="201"/>
      <c r="I147" s="201"/>
      <c r="J147" s="200"/>
      <c r="K147" s="202"/>
      <c r="L147" s="202"/>
      <c r="M147" s="203"/>
      <c r="N147" s="479" t="str">
        <f>IF(ISBLANK(N145),"",CONCATENATE(LEFT(INDEX(N$19:N$49,MATCH(LEFT(N145,11)&amp;"*",N$19:N$49,0)+2),FIND("-",INDEX(N$19:N$49,MATCH(LEFT(N145,11)&amp;"*",N$19:N$49,0)+2))),$A145))</f>
        <v/>
      </c>
      <c r="O147" s="480"/>
      <c r="P147" s="481"/>
      <c r="Q147" s="307"/>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7"/>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7"/>
      <c r="F150" s="203"/>
      <c r="G150" s="199"/>
      <c r="H150" s="201"/>
      <c r="I150" s="201"/>
      <c r="J150" s="200"/>
      <c r="K150" s="202"/>
      <c r="L150" s="202"/>
      <c r="M150" s="203"/>
      <c r="N150" s="479" t="str">
        <f>IF(ISBLANK(N148),"",CONCATENATE(LEFT(INDEX(N$19:N$49,MATCH(LEFT(N148,11)&amp;"*",N$19:N$49,0)+2),FIND("-",INDEX(N$19:N$49,MATCH(LEFT(N148,11)&amp;"*",N$19:N$49,0)+2))),$A148))</f>
        <v/>
      </c>
      <c r="O150" s="480"/>
      <c r="P150" s="481"/>
      <c r="Q150" s="307"/>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7"/>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7"/>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7"/>
      <c r="F153" s="203"/>
      <c r="G153" s="199"/>
      <c r="H153" s="201"/>
      <c r="I153" s="201"/>
      <c r="J153" s="200"/>
      <c r="K153" s="202"/>
      <c r="L153" s="202"/>
      <c r="M153" s="203"/>
      <c r="N153" s="479" t="str">
        <f>IF(ISBLANK(N151),"",CONCATENATE(LEFT(INDEX(N$19:N$49,MATCH(LEFT(N151,11)&amp;"*",N$19:N$49,0)+2),FIND("-",INDEX(N$19:N$49,MATCH(LEFT(N151,11)&amp;"*",N$19:N$49,0)+2))),$A151))</f>
        <v/>
      </c>
      <c r="O153" s="480"/>
      <c r="P153" s="481"/>
      <c r="Q153" s="307"/>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7"/>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7"/>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7"/>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7"/>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7"/>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7"/>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7"/>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7"/>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7"/>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7"/>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7"/>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7"/>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7"/>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7"/>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8"/>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5"/>
      <c r="I180" s="315"/>
      <c r="J180" s="315"/>
      <c r="K180" s="315"/>
      <c r="L180" s="315"/>
      <c r="M180" s="315"/>
      <c r="N180" s="315"/>
      <c r="O180" s="389"/>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0"/>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79"/>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6"/>
      <c r="C185" s="416"/>
      <c r="D185" s="416"/>
      <c r="E185" s="416"/>
      <c r="F185" s="416"/>
      <c r="G185" s="416"/>
      <c r="H185" s="416"/>
      <c r="I185" s="416"/>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6"/>
      <c r="AO185" s="416"/>
      <c r="AP185" s="416"/>
      <c r="AQ185" s="416"/>
      <c r="AR185" s="416"/>
      <c r="AS185" s="416"/>
      <c r="AT185" s="416"/>
      <c r="AU185" s="416"/>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AUTOVEHICULELOR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AUTOVEHICULELOR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AUTOVEHICULE RUTIERE</v>
      </c>
      <c r="I195" s="155"/>
      <c r="J195" s="84"/>
      <c r="K195" s="84"/>
      <c r="L195" s="82"/>
      <c r="M195" s="82"/>
      <c r="N195" s="84"/>
      <c r="O195" s="381"/>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1"/>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1"/>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2020-2023</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(2022-2023)</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(2023-2024)</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c r="C202" s="474"/>
      <c r="D202" s="474"/>
      <c r="E202" s="474"/>
      <c r="F202" s="474"/>
      <c r="G202" s="474"/>
      <c r="H202" s="474"/>
      <c r="I202" s="474"/>
      <c r="J202" s="474"/>
      <c r="K202" s="474"/>
      <c r="L202" s="474"/>
      <c r="M202" s="475"/>
      <c r="N202" s="473"/>
      <c r="O202" s="474"/>
      <c r="P202" s="474"/>
      <c r="Q202" s="474"/>
      <c r="R202" s="474"/>
      <c r="S202" s="474"/>
      <c r="T202" s="474"/>
      <c r="U202" s="474"/>
      <c r="V202" s="474"/>
      <c r="W202" s="474"/>
      <c r="X202" s="474"/>
      <c r="Y202" s="475"/>
      <c r="Z202" s="473" t="s">
        <v>389</v>
      </c>
      <c r="AA202" s="474"/>
      <c r="AB202" s="474"/>
      <c r="AC202" s="474"/>
      <c r="AD202" s="474"/>
      <c r="AE202" s="474"/>
      <c r="AF202" s="474"/>
      <c r="AG202" s="474"/>
      <c r="AH202" s="474"/>
      <c r="AI202" s="474"/>
      <c r="AJ202" s="474"/>
      <c r="AK202" s="475"/>
      <c r="AL202" s="473" t="s">
        <v>391</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
      </c>
      <c r="C204" s="480"/>
      <c r="D204" s="481"/>
      <c r="E204" s="428"/>
      <c r="F204" s="427"/>
      <c r="G204" s="429"/>
      <c r="H204" s="430"/>
      <c r="I204" s="430"/>
      <c r="J204" s="431"/>
      <c r="K204" s="433"/>
      <c r="L204" s="427"/>
      <c r="M204" s="187"/>
      <c r="N204" s="479" t="str">
        <f>IF(ISBLANK(N202),"",CONCATENATE(LEFT(INDEX(N$71:N$102,MATCH(LEFT(N202,11)&amp;"*",N$71:N$102,0)+2),FIND("-",INDEX(N$71:N$102,MATCH(LEFT(N202,11)&amp;"*",N$71:N$102,0)+2))),$A202))</f>
        <v/>
      </c>
      <c r="O204" s="480"/>
      <c r="P204" s="481"/>
      <c r="Q204" s="428"/>
      <c r="R204" s="427"/>
      <c r="S204" s="429"/>
      <c r="T204" s="430"/>
      <c r="U204" s="430"/>
      <c r="V204" s="431"/>
      <c r="W204" s="433"/>
      <c r="X204" s="427"/>
      <c r="Y204" s="203"/>
      <c r="Z204" s="479" t="str">
        <f>IF(ISBLANK(Z202),"",CONCATENATE(LEFT(INDEX(Z$71:Z$102,MATCH(LEFT(Z202,11)&amp;"*",Z$71:Z$102,0)+2),FIND("-",INDEX(Z$71:Z$102,MATCH(LEFT(Z202,11)&amp;"*",Z$71:Z$102,0)+2))),$A202))</f>
        <v>L391.20.07.S8-01</v>
      </c>
      <c r="AA204" s="480"/>
      <c r="AB204" s="481"/>
      <c r="AC204" s="428">
        <v>3</v>
      </c>
      <c r="AD204" s="427" t="s">
        <v>295</v>
      </c>
      <c r="AE204" s="429">
        <v>28</v>
      </c>
      <c r="AF204" s="430">
        <v>0</v>
      </c>
      <c r="AG204" s="430">
        <v>14</v>
      </c>
      <c r="AH204" s="431">
        <v>0</v>
      </c>
      <c r="AI204" s="433">
        <v>0</v>
      </c>
      <c r="AJ204" s="427" t="s">
        <v>59</v>
      </c>
      <c r="AK204" s="187">
        <f>AC204*25-AE204-AF204-AG204-AH204-AI204</f>
        <v>33</v>
      </c>
      <c r="AL204" s="479" t="str">
        <f>IF(ISBLANK(AL202),"",CONCATENATE(LEFT(INDEX(AL$71:AL$102,MATCH(LEFT(AL202,11)&amp;"*",AL$71:AL$102,0)+2),FIND("-",INDEX(AL$71:AL$102,MATCH(LEFT(AL202,11)&amp;"*",AL$71:AL$102,0)+2))),$A202))</f>
        <v>L391.20.08.S1-01</v>
      </c>
      <c r="AM204" s="480"/>
      <c r="AN204" s="481"/>
      <c r="AO204" s="428">
        <v>3</v>
      </c>
      <c r="AP204" s="427" t="s">
        <v>5</v>
      </c>
      <c r="AQ204" s="429">
        <v>28</v>
      </c>
      <c r="AR204" s="430">
        <v>0</v>
      </c>
      <c r="AS204" s="430">
        <v>14</v>
      </c>
      <c r="AT204" s="431">
        <v>0</v>
      </c>
      <c r="AU204" s="433"/>
      <c r="AV204" s="427" t="s">
        <v>59</v>
      </c>
      <c r="AW204" s="187">
        <f>AO204*25-AQ204-AR204-AS204-AT204-AU204</f>
        <v>33</v>
      </c>
    </row>
    <row r="205" spans="1:49" s="75" customFormat="1" ht="21" customHeight="1" thickTop="1" x14ac:dyDescent="0.25">
      <c r="A205" s="470" t="s">
        <v>67</v>
      </c>
      <c r="B205" s="473"/>
      <c r="C205" s="474"/>
      <c r="D205" s="474"/>
      <c r="E205" s="474"/>
      <c r="F205" s="474"/>
      <c r="G205" s="474"/>
      <c r="H205" s="474"/>
      <c r="I205" s="474"/>
      <c r="J205" s="474"/>
      <c r="K205" s="474"/>
      <c r="L205" s="474"/>
      <c r="M205" s="475"/>
      <c r="N205" s="473"/>
      <c r="O205" s="474"/>
      <c r="P205" s="474"/>
      <c r="Q205" s="474"/>
      <c r="R205" s="474"/>
      <c r="S205" s="474"/>
      <c r="T205" s="474"/>
      <c r="U205" s="474"/>
      <c r="V205" s="474"/>
      <c r="W205" s="474"/>
      <c r="X205" s="474"/>
      <c r="Y205" s="475"/>
      <c r="Z205" s="473" t="s">
        <v>390</v>
      </c>
      <c r="AA205" s="474"/>
      <c r="AB205" s="474"/>
      <c r="AC205" s="474"/>
      <c r="AD205" s="474"/>
      <c r="AE205" s="474"/>
      <c r="AF205" s="474"/>
      <c r="AG205" s="474"/>
      <c r="AH205" s="474"/>
      <c r="AI205" s="474"/>
      <c r="AJ205" s="474"/>
      <c r="AK205" s="475"/>
      <c r="AL205" s="473" t="s">
        <v>392</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
      </c>
      <c r="C207" s="480"/>
      <c r="D207" s="481"/>
      <c r="E207" s="428"/>
      <c r="F207" s="427"/>
      <c r="G207" s="429"/>
      <c r="H207" s="430"/>
      <c r="I207" s="430"/>
      <c r="J207" s="431"/>
      <c r="K207" s="433"/>
      <c r="L207" s="427"/>
      <c r="M207" s="187"/>
      <c r="N207" s="479" t="str">
        <f>IF(ISBLANK(N205),"",CONCATENATE(LEFT(INDEX(N$71:N$102,MATCH(LEFT(N205,11)&amp;"*",N$71:N$102,0)+2),FIND("-",INDEX(N$71:N$102,MATCH(LEFT(N205,11)&amp;"*",N$71:N$102,0)+2))),$A205))</f>
        <v/>
      </c>
      <c r="O207" s="480"/>
      <c r="P207" s="481"/>
      <c r="Q207" s="428"/>
      <c r="R207" s="427"/>
      <c r="S207" s="429"/>
      <c r="T207" s="430"/>
      <c r="U207" s="430"/>
      <c r="V207" s="431"/>
      <c r="W207" s="433"/>
      <c r="X207" s="427"/>
      <c r="Y207" s="203"/>
      <c r="Z207" s="479" t="str">
        <f>IF(ISBLANK(Z205),"",CONCATENATE(LEFT(INDEX(Z$71:Z$102,MATCH(LEFT(Z205,11)&amp;"*",Z$71:Z$102,0)+2),FIND("-",INDEX(Z$71:Z$102,MATCH(LEFT(Z205,11)&amp;"*",Z$71:Z$102,0)+2))),$A205))</f>
        <v>L391.20.07.S8-02</v>
      </c>
      <c r="AA207" s="480"/>
      <c r="AB207" s="481"/>
      <c r="AC207" s="428">
        <v>3</v>
      </c>
      <c r="AD207" s="427" t="s">
        <v>295</v>
      </c>
      <c r="AE207" s="429">
        <v>28</v>
      </c>
      <c r="AF207" s="430">
        <v>0</v>
      </c>
      <c r="AG207" s="430">
        <v>14</v>
      </c>
      <c r="AH207" s="431">
        <v>0</v>
      </c>
      <c r="AI207" s="433">
        <v>0</v>
      </c>
      <c r="AJ207" s="427" t="s">
        <v>59</v>
      </c>
      <c r="AK207" s="187">
        <f>AC207*25-AE207-AF207-AG207-AH207-AI207</f>
        <v>33</v>
      </c>
      <c r="AL207" s="479" t="str">
        <f>IF(ISBLANK(AL205),"",CONCATENATE(LEFT(INDEX(AL$71:AL$102,MATCH(LEFT(AL205,11)&amp;"*",AL$71:AL$102,0)+2),FIND("-",INDEX(AL$71:AL$102,MATCH(LEFT(AL205,11)&amp;"*",AL$71:AL$102,0)+2))),$A205))</f>
        <v>L391.20.08.S1-02</v>
      </c>
      <c r="AM207" s="480"/>
      <c r="AN207" s="481"/>
      <c r="AO207" s="428">
        <v>3</v>
      </c>
      <c r="AP207" s="427" t="s">
        <v>5</v>
      </c>
      <c r="AQ207" s="429">
        <v>28</v>
      </c>
      <c r="AR207" s="430">
        <v>0</v>
      </c>
      <c r="AS207" s="430">
        <v>14</v>
      </c>
      <c r="AT207" s="431">
        <v>0</v>
      </c>
      <c r="AU207" s="433"/>
      <c r="AV207" s="427" t="s">
        <v>59</v>
      </c>
      <c r="AW207" s="187">
        <f>AO207*25-AQ207-AR207-AS207-AT207-AU207</f>
        <v>33</v>
      </c>
    </row>
    <row r="208" spans="1:49" s="75" customFormat="1" ht="21" customHeight="1" thickTop="1" x14ac:dyDescent="0.25">
      <c r="A208" s="470" t="s">
        <v>68</v>
      </c>
      <c r="B208" s="473"/>
      <c r="C208" s="474"/>
      <c r="D208" s="474"/>
      <c r="E208" s="474"/>
      <c r="F208" s="474"/>
      <c r="G208" s="474"/>
      <c r="H208" s="474"/>
      <c r="I208" s="474"/>
      <c r="J208" s="474"/>
      <c r="K208" s="474"/>
      <c r="L208" s="474"/>
      <c r="M208" s="475"/>
      <c r="N208" s="473"/>
      <c r="O208" s="474"/>
      <c r="P208" s="474"/>
      <c r="Q208" s="474"/>
      <c r="R208" s="474"/>
      <c r="S208" s="474"/>
      <c r="T208" s="474"/>
      <c r="U208" s="474"/>
      <c r="V208" s="474"/>
      <c r="W208" s="474"/>
      <c r="X208" s="474"/>
      <c r="Y208" s="475"/>
      <c r="Z208" s="473"/>
      <c r="AA208" s="474"/>
      <c r="AB208" s="474"/>
      <c r="AC208" s="474"/>
      <c r="AD208" s="474"/>
      <c r="AE208" s="474"/>
      <c r="AF208" s="474"/>
      <c r="AG208" s="474"/>
      <c r="AH208" s="474"/>
      <c r="AI208" s="474"/>
      <c r="AJ208" s="474"/>
      <c r="AK208" s="475"/>
      <c r="AL208" s="473" t="s">
        <v>393</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
      </c>
      <c r="C210" s="480"/>
      <c r="D210" s="481"/>
      <c r="E210" s="428"/>
      <c r="F210" s="427"/>
      <c r="G210" s="429"/>
      <c r="H210" s="430"/>
      <c r="I210" s="430"/>
      <c r="J210" s="431"/>
      <c r="K210" s="433"/>
      <c r="L210" s="427"/>
      <c r="M210" s="187"/>
      <c r="N210" s="479" t="str">
        <f>IF(ISBLANK(N208),"",CONCATENATE(LEFT(INDEX(N$71:N$102,MATCH(LEFT(N208,11)&amp;"*",N$71:N$102,0)+2),FIND("-",INDEX(N$71:N$102,MATCH(LEFT(N208,11)&amp;"*",N$71:N$102,0)+2))),$A208))</f>
        <v/>
      </c>
      <c r="O210" s="480"/>
      <c r="P210" s="481"/>
      <c r="Q210" s="428"/>
      <c r="R210" s="427"/>
      <c r="S210" s="429"/>
      <c r="T210" s="430"/>
      <c r="U210" s="430"/>
      <c r="V210" s="431"/>
      <c r="W210" s="433"/>
      <c r="X210" s="427"/>
      <c r="Y210" s="187"/>
      <c r="Z210" s="479" t="str">
        <f>IF(ISBLANK(Z208),"",CONCATENATE(LEFT(INDEX(Z$71:Z$102,MATCH(LEFT(Z208,11)&amp;"*",Z$71:Z$102,0)+2),FIND("-",INDEX(Z$71:Z$102,MATCH(LEFT(Z208,11)&amp;"*",Z$71:Z$102,0)+2))),$A208))</f>
        <v/>
      </c>
      <c r="AA210" s="480"/>
      <c r="AB210" s="481"/>
      <c r="AC210" s="428"/>
      <c r="AD210" s="427"/>
      <c r="AE210" s="429"/>
      <c r="AF210" s="430"/>
      <c r="AG210" s="430"/>
      <c r="AH210" s="431"/>
      <c r="AI210" s="433"/>
      <c r="AJ210" s="427"/>
      <c r="AK210" s="187"/>
      <c r="AL210" s="479" t="str">
        <f>IF(ISBLANK(AL208),"",CONCATENATE(LEFT(INDEX(AL$71:AL$102,MATCH(LEFT(AL208,11)&amp;"*",AL$71:AL$102,0)+2),FIND("-",INDEX(AL$71:AL$102,MATCH(LEFT(AL208,11)&amp;"*",AL$71:AL$102,0)+2))),$A208))</f>
        <v>L391.20.08.S2-03</v>
      </c>
      <c r="AM210" s="480"/>
      <c r="AN210" s="481"/>
      <c r="AO210" s="428">
        <v>3</v>
      </c>
      <c r="AP210" s="427" t="s">
        <v>5</v>
      </c>
      <c r="AQ210" s="429">
        <v>28</v>
      </c>
      <c r="AR210" s="430">
        <v>0</v>
      </c>
      <c r="AS210" s="430">
        <v>14</v>
      </c>
      <c r="AT210" s="431">
        <v>0</v>
      </c>
      <c r="AU210" s="433"/>
      <c r="AV210" s="427" t="s">
        <v>59</v>
      </c>
      <c r="AW210" s="187">
        <f>AO210*25-AQ210-AR210-AS210-AT210-AU210</f>
        <v>33</v>
      </c>
    </row>
    <row r="211" spans="1:49" s="75" customFormat="1" ht="21" customHeight="1" thickTop="1" x14ac:dyDescent="0.25">
      <c r="A211" s="470" t="s">
        <v>69</v>
      </c>
      <c r="B211" s="473"/>
      <c r="C211" s="474"/>
      <c r="D211" s="474"/>
      <c r="E211" s="474"/>
      <c r="F211" s="474"/>
      <c r="G211" s="474"/>
      <c r="H211" s="474"/>
      <c r="I211" s="474"/>
      <c r="J211" s="474"/>
      <c r="K211" s="474"/>
      <c r="L211" s="474"/>
      <c r="M211" s="475"/>
      <c r="N211" s="473"/>
      <c r="O211" s="474"/>
      <c r="P211" s="474"/>
      <c r="Q211" s="474"/>
      <c r="R211" s="474"/>
      <c r="S211" s="474"/>
      <c r="T211" s="474"/>
      <c r="U211" s="474"/>
      <c r="V211" s="474"/>
      <c r="W211" s="474"/>
      <c r="X211" s="474"/>
      <c r="Y211" s="475"/>
      <c r="Z211" s="473"/>
      <c r="AA211" s="474"/>
      <c r="AB211" s="474"/>
      <c r="AC211" s="474"/>
      <c r="AD211" s="474"/>
      <c r="AE211" s="474"/>
      <c r="AF211" s="474"/>
      <c r="AG211" s="474"/>
      <c r="AH211" s="474"/>
      <c r="AI211" s="474"/>
      <c r="AJ211" s="474"/>
      <c r="AK211" s="475"/>
      <c r="AL211" s="473" t="s">
        <v>394</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
      </c>
      <c r="C213" s="480"/>
      <c r="D213" s="481"/>
      <c r="E213" s="428"/>
      <c r="F213" s="427"/>
      <c r="G213" s="429"/>
      <c r="H213" s="430"/>
      <c r="I213" s="430"/>
      <c r="J213" s="431"/>
      <c r="K213" s="433"/>
      <c r="L213" s="427"/>
      <c r="M213" s="187"/>
      <c r="N213" s="479" t="str">
        <f>IF(ISBLANK(N211),"",CONCATENATE(LEFT(INDEX(N$71:N$102,MATCH(LEFT(N211,11)&amp;"*",N$71:N$102,0)+2),FIND("-",INDEX(N$71:N$102,MATCH(LEFT(N211,11)&amp;"*",N$71:N$102,0)+2))),$A211))</f>
        <v/>
      </c>
      <c r="O213" s="480"/>
      <c r="P213" s="481"/>
      <c r="Q213" s="428"/>
      <c r="R213" s="427"/>
      <c r="S213" s="429"/>
      <c r="T213" s="430"/>
      <c r="U213" s="430"/>
      <c r="V213" s="431"/>
      <c r="W213" s="433"/>
      <c r="X213" s="427"/>
      <c r="Y213" s="187"/>
      <c r="Z213" s="479" t="str">
        <f>IF(ISBLANK(Z211),"",CONCATENATE(LEFT(INDEX(Z$71:Z$102,MATCH(LEFT(Z211,11)&amp;"*",Z$71:Z$102,0)+2),FIND("-",INDEX(Z$71:Z$102,MATCH(LEFT(Z211,11)&amp;"*",Z$71:Z$102,0)+2))),$A211))</f>
        <v/>
      </c>
      <c r="AA213" s="480"/>
      <c r="AB213" s="481"/>
      <c r="AC213" s="428"/>
      <c r="AD213" s="427"/>
      <c r="AE213" s="429"/>
      <c r="AF213" s="430"/>
      <c r="AG213" s="430"/>
      <c r="AH213" s="431"/>
      <c r="AI213" s="433"/>
      <c r="AJ213" s="427"/>
      <c r="AK213" s="187"/>
      <c r="AL213" s="479" t="str">
        <f>IF(ISBLANK(AL211),"",CONCATENATE(LEFT(INDEX(AL$71:AL$102,MATCH(LEFT(AL211,11)&amp;"*",AL$71:AL$102,0)+2),FIND("-",INDEX(AL$71:AL$102,MATCH(LEFT(AL211,11)&amp;"*",AL$71:AL$102,0)+2))),$A211))</f>
        <v>L391.20.08.S2-04</v>
      </c>
      <c r="AM213" s="480"/>
      <c r="AN213" s="481"/>
      <c r="AO213" s="428">
        <v>3</v>
      </c>
      <c r="AP213" s="427" t="s">
        <v>5</v>
      </c>
      <c r="AQ213" s="429">
        <v>28</v>
      </c>
      <c r="AR213" s="430">
        <v>0</v>
      </c>
      <c r="AS213" s="430">
        <v>14</v>
      </c>
      <c r="AT213" s="431">
        <v>0</v>
      </c>
      <c r="AU213" s="433"/>
      <c r="AV213" s="427" t="s">
        <v>59</v>
      </c>
      <c r="AW213" s="187">
        <f>AO213*25-AQ213-AR213-AS213-AT213-AU213</f>
        <v>33</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c r="O214" s="474"/>
      <c r="P214" s="474"/>
      <c r="Q214" s="474"/>
      <c r="R214" s="474"/>
      <c r="S214" s="474"/>
      <c r="T214" s="474"/>
      <c r="U214" s="474"/>
      <c r="V214" s="474"/>
      <c r="W214" s="474"/>
      <c r="X214" s="474"/>
      <c r="Y214" s="475"/>
      <c r="Z214" s="473"/>
      <c r="AA214" s="474"/>
      <c r="AB214" s="474"/>
      <c r="AC214" s="474"/>
      <c r="AD214" s="474"/>
      <c r="AE214" s="474"/>
      <c r="AF214" s="474"/>
      <c r="AG214" s="474"/>
      <c r="AH214" s="474"/>
      <c r="AI214" s="474"/>
      <c r="AJ214" s="474"/>
      <c r="AK214" s="475"/>
      <c r="AL214" s="473" t="s">
        <v>395</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
      </c>
      <c r="O216" s="480"/>
      <c r="P216" s="481"/>
      <c r="Q216" s="362"/>
      <c r="R216" s="363"/>
      <c r="S216" s="364"/>
      <c r="T216" s="365"/>
      <c r="U216" s="365"/>
      <c r="V216" s="366"/>
      <c r="W216" s="363"/>
      <c r="X216" s="427"/>
      <c r="Y216" s="187"/>
      <c r="Z216" s="479" t="str">
        <f>IF(ISBLANK(Z214),"",CONCATENATE(LEFT(INDEX(Z$71:Z$102,MATCH(LEFT(Z214,11)&amp;"*",Z$71:Z$102,0)+2),FIND("-",INDEX(Z$71:Z$102,MATCH(LEFT(Z214,11)&amp;"*",Z$71:Z$102,0)+2))),$A214))</f>
        <v/>
      </c>
      <c r="AA216" s="480"/>
      <c r="AB216" s="481"/>
      <c r="AC216" s="428"/>
      <c r="AD216" s="427"/>
      <c r="AE216" s="429"/>
      <c r="AF216" s="430"/>
      <c r="AG216" s="430"/>
      <c r="AH216" s="431"/>
      <c r="AI216" s="433"/>
      <c r="AJ216" s="427"/>
      <c r="AK216" s="187"/>
      <c r="AL216" s="479" t="str">
        <f>IF(ISBLANK(AL214),"",CONCATENATE(LEFT(INDEX(AL$71:AL$102,MATCH(LEFT(AL214,11)&amp;"*",AL$71:AL$102,0)+2),FIND("-",INDEX(AL$71:AL$102,MATCH(LEFT(AL214,11)&amp;"*",AL$71:AL$102,0)+2))),$A214))</f>
        <v>L391.20.08.S3-05</v>
      </c>
      <c r="AM216" s="480"/>
      <c r="AN216" s="481"/>
      <c r="AO216" s="428">
        <v>3</v>
      </c>
      <c r="AP216" s="427" t="s">
        <v>5</v>
      </c>
      <c r="AQ216" s="429">
        <v>14</v>
      </c>
      <c r="AR216" s="430">
        <v>0</v>
      </c>
      <c r="AS216" s="430">
        <v>14</v>
      </c>
      <c r="AT216" s="431">
        <v>0</v>
      </c>
      <c r="AU216" s="433"/>
      <c r="AV216" s="427" t="s">
        <v>59</v>
      </c>
      <c r="AW216" s="187">
        <f>AO216*25-AQ216-AR216-AS216-AT216-AU216</f>
        <v>47</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c r="O217" s="474"/>
      <c r="P217" s="474"/>
      <c r="Q217" s="474"/>
      <c r="R217" s="474"/>
      <c r="S217" s="474"/>
      <c r="T217" s="474"/>
      <c r="U217" s="474"/>
      <c r="V217" s="474"/>
      <c r="W217" s="474"/>
      <c r="X217" s="474"/>
      <c r="Y217" s="475"/>
      <c r="Z217" s="473"/>
      <c r="AA217" s="474"/>
      <c r="AB217" s="474"/>
      <c r="AC217" s="474"/>
      <c r="AD217" s="474"/>
      <c r="AE217" s="474"/>
      <c r="AF217" s="474"/>
      <c r="AG217" s="474"/>
      <c r="AH217" s="474"/>
      <c r="AI217" s="474"/>
      <c r="AJ217" s="474"/>
      <c r="AK217" s="475"/>
      <c r="AL217" s="473" t="s">
        <v>396</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
      </c>
      <c r="O219" s="480"/>
      <c r="P219" s="481"/>
      <c r="Q219" s="362"/>
      <c r="R219" s="363"/>
      <c r="S219" s="364"/>
      <c r="T219" s="365"/>
      <c r="U219" s="365"/>
      <c r="V219" s="366"/>
      <c r="W219" s="363"/>
      <c r="X219" s="427"/>
      <c r="Y219" s="187"/>
      <c r="Z219" s="479" t="str">
        <f>IF(ISBLANK(Z217),"",CONCATENATE(LEFT(INDEX(Z$71:Z$102,MATCH(LEFT(Z217,11)&amp;"*",Z$71:Z$102,0)+2),FIND("-",INDEX(Z$71:Z$102,MATCH(LEFT(Z217,11)&amp;"*",Z$71:Z$102,0)+2))),$A217))</f>
        <v/>
      </c>
      <c r="AA219" s="480"/>
      <c r="AB219" s="481"/>
      <c r="AC219" s="428"/>
      <c r="AD219" s="427"/>
      <c r="AE219" s="429"/>
      <c r="AF219" s="430"/>
      <c r="AG219" s="430"/>
      <c r="AH219" s="431"/>
      <c r="AI219" s="433"/>
      <c r="AJ219" s="427"/>
      <c r="AK219" s="187"/>
      <c r="AL219" s="479" t="str">
        <f>IF(ISBLANK(AL217),"",CONCATENATE(LEFT(INDEX(AL$71:AL$102,MATCH(LEFT(AL217,11)&amp;"*",AL$71:AL$102,0)+2),FIND("-",INDEX(AL$71:AL$102,MATCH(LEFT(AL217,11)&amp;"*",AL$71:AL$102,0)+2))),$A217))</f>
        <v>L391.20.08.S3-06</v>
      </c>
      <c r="AM219" s="480"/>
      <c r="AN219" s="481"/>
      <c r="AO219" s="428">
        <v>3</v>
      </c>
      <c r="AP219" s="427" t="s">
        <v>5</v>
      </c>
      <c r="AQ219" s="429">
        <v>14</v>
      </c>
      <c r="AR219" s="430">
        <v>0</v>
      </c>
      <c r="AS219" s="430">
        <v>14</v>
      </c>
      <c r="AT219" s="431">
        <v>0</v>
      </c>
      <c r="AU219" s="433"/>
      <c r="AV219" s="427" t="s">
        <v>59</v>
      </c>
      <c r="AW219" s="187">
        <f>AO219*25-AQ219-AR219-AS219-AT219-AU219</f>
        <v>47</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c r="AA220" s="474"/>
      <c r="AB220" s="474"/>
      <c r="AC220" s="474"/>
      <c r="AD220" s="474"/>
      <c r="AE220" s="474"/>
      <c r="AF220" s="474"/>
      <c r="AG220" s="474"/>
      <c r="AH220" s="474"/>
      <c r="AI220" s="474"/>
      <c r="AJ220" s="474"/>
      <c r="AK220" s="475"/>
      <c r="AL220" s="473" t="s">
        <v>397</v>
      </c>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
      </c>
      <c r="AA222" s="480"/>
      <c r="AB222" s="481"/>
      <c r="AC222" s="428"/>
      <c r="AD222" s="427"/>
      <c r="AE222" s="429"/>
      <c r="AF222" s="430"/>
      <c r="AG222" s="430"/>
      <c r="AH222" s="431"/>
      <c r="AI222" s="433"/>
      <c r="AJ222" s="427"/>
      <c r="AK222" s="187"/>
      <c r="AL222" s="479" t="str">
        <f>IF(ISBLANK(AL220),"",CONCATENATE(LEFT(INDEX(AL$71:AL$102,MATCH(LEFT(AL220,11)&amp;"*",AL$71:AL$102,0)+2),FIND("-",INDEX(AL$71:AL$102,MATCH(LEFT(AL220,11)&amp;"*",AL$71:AL$102,0)+2))),$A220))</f>
        <v>L391.20.08.S4-07</v>
      </c>
      <c r="AM222" s="480"/>
      <c r="AN222" s="481"/>
      <c r="AO222" s="428">
        <v>3</v>
      </c>
      <c r="AP222" s="427" t="s">
        <v>5</v>
      </c>
      <c r="AQ222" s="429">
        <v>14</v>
      </c>
      <c r="AR222" s="430">
        <v>0</v>
      </c>
      <c r="AS222" s="430">
        <v>28</v>
      </c>
      <c r="AT222" s="431">
        <v>0</v>
      </c>
      <c r="AU222" s="433"/>
      <c r="AV222" s="427" t="s">
        <v>59</v>
      </c>
      <c r="AW222" s="187">
        <f>AO222*25-AQ222-AR222-AS222-AT222-AU222</f>
        <v>33</v>
      </c>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c r="AA223" s="474"/>
      <c r="AB223" s="474"/>
      <c r="AC223" s="474"/>
      <c r="AD223" s="474"/>
      <c r="AE223" s="474"/>
      <c r="AF223" s="474"/>
      <c r="AG223" s="474"/>
      <c r="AH223" s="474"/>
      <c r="AI223" s="474"/>
      <c r="AJ223" s="474"/>
      <c r="AK223" s="475"/>
      <c r="AL223" s="473" t="s">
        <v>398</v>
      </c>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
      </c>
      <c r="AA225" s="480"/>
      <c r="AB225" s="481"/>
      <c r="AC225" s="428"/>
      <c r="AD225" s="427"/>
      <c r="AE225" s="429"/>
      <c r="AF225" s="430"/>
      <c r="AG225" s="430"/>
      <c r="AH225" s="431"/>
      <c r="AI225" s="433"/>
      <c r="AJ225" s="427"/>
      <c r="AK225" s="187"/>
      <c r="AL225" s="479" t="str">
        <f>IF(ISBLANK(AL223),"",CONCATENATE(LEFT(INDEX(AL$71:AL$102,MATCH(LEFT(AL223,11)&amp;"*",AL$71:AL$102,0)+2),FIND("-",INDEX(AL$71:AL$102,MATCH(LEFT(AL223,11)&amp;"*",AL$71:AL$102,0)+2))),$A223))</f>
        <v>L391.20.08.S4-08</v>
      </c>
      <c r="AM225" s="480"/>
      <c r="AN225" s="481"/>
      <c r="AO225" s="428">
        <v>3</v>
      </c>
      <c r="AP225" s="427" t="s">
        <v>5</v>
      </c>
      <c r="AQ225" s="429">
        <v>14</v>
      </c>
      <c r="AR225" s="430">
        <v>0</v>
      </c>
      <c r="AS225" s="430">
        <v>28</v>
      </c>
      <c r="AT225" s="431">
        <v>0</v>
      </c>
      <c r="AU225" s="433"/>
      <c r="AV225" s="427" t="s">
        <v>59</v>
      </c>
      <c r="AW225" s="187">
        <f>AO225*25-AQ225-AR225-AS225-AT225-AU225</f>
        <v>33</v>
      </c>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c r="AA226" s="474"/>
      <c r="AB226" s="474"/>
      <c r="AC226" s="474"/>
      <c r="AD226" s="474"/>
      <c r="AE226" s="474"/>
      <c r="AF226" s="474"/>
      <c r="AG226" s="474"/>
      <c r="AH226" s="474"/>
      <c r="AI226" s="474"/>
      <c r="AJ226" s="474"/>
      <c r="AK226" s="475"/>
      <c r="AL226" s="473" t="s">
        <v>399</v>
      </c>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
      </c>
      <c r="AA228" s="480"/>
      <c r="AB228" s="481"/>
      <c r="AC228" s="428"/>
      <c r="AD228" s="427"/>
      <c r="AE228" s="429"/>
      <c r="AF228" s="430"/>
      <c r="AG228" s="430"/>
      <c r="AH228" s="431"/>
      <c r="AI228" s="433"/>
      <c r="AJ228" s="427"/>
      <c r="AK228" s="187"/>
      <c r="AL228" s="479" t="str">
        <f>IF(ISBLANK(AL226),"",CONCATENATE(LEFT(INDEX(AL$71:AL$102,MATCH(LEFT(AL226,11)&amp;"*",AL$71:AL$102,0)+2),FIND("-",INDEX(AL$71:AL$102,MATCH(LEFT(AL226,11)&amp;"*",AL$71:AL$102,0)+2))),$A226))</f>
        <v>L391.20.08.C5-09</v>
      </c>
      <c r="AM228" s="480"/>
      <c r="AN228" s="481"/>
      <c r="AO228" s="428">
        <v>3</v>
      </c>
      <c r="AP228" s="427" t="s">
        <v>295</v>
      </c>
      <c r="AQ228" s="429">
        <v>14</v>
      </c>
      <c r="AR228" s="430">
        <v>0</v>
      </c>
      <c r="AS228" s="430">
        <v>14</v>
      </c>
      <c r="AT228" s="431">
        <v>0</v>
      </c>
      <c r="AU228" s="363">
        <v>0</v>
      </c>
      <c r="AV228" s="427" t="s">
        <v>7</v>
      </c>
      <c r="AW228" s="187">
        <f>AO228*25-AQ228-AR228-AS228-AT228-AU228</f>
        <v>47</v>
      </c>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c r="AA229" s="474"/>
      <c r="AB229" s="474"/>
      <c r="AC229" s="474"/>
      <c r="AD229" s="474"/>
      <c r="AE229" s="474"/>
      <c r="AF229" s="474"/>
      <c r="AG229" s="474"/>
      <c r="AH229" s="474"/>
      <c r="AI229" s="474"/>
      <c r="AJ229" s="474"/>
      <c r="AK229" s="475"/>
      <c r="AL229" s="473" t="s">
        <v>400</v>
      </c>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
      </c>
      <c r="AA231" s="480"/>
      <c r="AB231" s="481"/>
      <c r="AC231" s="428"/>
      <c r="AD231" s="427"/>
      <c r="AE231" s="429"/>
      <c r="AF231" s="430"/>
      <c r="AG231" s="430"/>
      <c r="AH231" s="431"/>
      <c r="AI231" s="433"/>
      <c r="AJ231" s="427"/>
      <c r="AK231" s="187"/>
      <c r="AL231" s="479" t="str">
        <f>IF(ISBLANK(AL229),"",CONCATENATE(LEFT(INDEX(AL$71:AL$102,MATCH(LEFT(AL229,11)&amp;"*",AL$71:AL$102,0)+2),FIND("-",INDEX(AL$71:AL$102,MATCH(LEFT(AL229,11)&amp;"*",AL$71:AL$102,0)+2))),$A229))</f>
        <v>L391.20.08.C5-10</v>
      </c>
      <c r="AM231" s="480"/>
      <c r="AN231" s="481"/>
      <c r="AO231" s="428">
        <v>3</v>
      </c>
      <c r="AP231" s="427" t="s">
        <v>295</v>
      </c>
      <c r="AQ231" s="429">
        <v>14</v>
      </c>
      <c r="AR231" s="430">
        <v>0</v>
      </c>
      <c r="AS231" s="430">
        <v>14</v>
      </c>
      <c r="AT231" s="431">
        <v>0</v>
      </c>
      <c r="AU231" s="363">
        <v>0</v>
      </c>
      <c r="AV231" s="427" t="s">
        <v>7</v>
      </c>
      <c r="AW231" s="187">
        <f>AO231*25-AQ231-AR231-AS231-AT231-AU231</f>
        <v>47</v>
      </c>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
      </c>
      <c r="AA234" s="480"/>
      <c r="AB234" s="481"/>
      <c r="AC234" s="428"/>
      <c r="AD234" s="427"/>
      <c r="AE234" s="429"/>
      <c r="AF234" s="430"/>
      <c r="AG234" s="430"/>
      <c r="AH234" s="431"/>
      <c r="AI234" s="433"/>
      <c r="AJ234" s="427"/>
      <c r="AK234" s="187"/>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
      </c>
      <c r="AA237" s="480"/>
      <c r="AB237" s="481"/>
      <c r="AC237" s="428"/>
      <c r="AD237" s="427"/>
      <c r="AE237" s="429"/>
      <c r="AF237" s="430"/>
      <c r="AG237" s="430"/>
      <c r="AH237" s="431"/>
      <c r="AI237" s="433"/>
      <c r="AJ237" s="427"/>
      <c r="AK237" s="187"/>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
      </c>
      <c r="AA240" s="480"/>
      <c r="AB240" s="481"/>
      <c r="AC240" s="428"/>
      <c r="AD240" s="427"/>
      <c r="AE240" s="429"/>
      <c r="AF240" s="430"/>
      <c r="AG240" s="430"/>
      <c r="AH240" s="431"/>
      <c r="AI240" s="433"/>
      <c r="AJ240" s="427"/>
      <c r="AK240" s="187"/>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8"/>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1"/>
      <c r="P243" s="84"/>
      <c r="Q243" s="84"/>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1"/>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79"/>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6"/>
      <c r="C248" s="416"/>
      <c r="D248" s="416"/>
      <c r="E248" s="416"/>
      <c r="F248" s="416"/>
      <c r="G248" s="416"/>
      <c r="H248" s="416"/>
      <c r="I248" s="416"/>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6"/>
      <c r="AO248" s="416"/>
      <c r="AP248" s="416"/>
      <c r="AQ248" s="416"/>
      <c r="AR248" s="416"/>
      <c r="AS248" s="416"/>
      <c r="AT248" s="416"/>
      <c r="AU248" s="416"/>
      <c r="AV248" s="72"/>
      <c r="AW248" s="72"/>
    </row>
    <row r="249" spans="1:49" s="59" customFormat="1" ht="14.25" x14ac:dyDescent="0.2">
      <c r="A249" s="78"/>
      <c r="B249" s="84"/>
      <c r="C249" s="84"/>
      <c r="D249" s="84"/>
      <c r="E249" s="84"/>
      <c r="F249" s="84"/>
      <c r="G249" s="84"/>
      <c r="H249" s="84"/>
      <c r="I249" s="84"/>
      <c r="J249" s="84"/>
      <c r="K249" s="84"/>
      <c r="L249" s="82"/>
      <c r="M249" s="82"/>
      <c r="N249" s="84"/>
      <c r="O249" s="381"/>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AUTOVEHICULELOR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AUTOVEHICULELOR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AUTOVEHICULE RUTIERE</v>
      </c>
      <c r="I258" s="155"/>
      <c r="J258" s="84"/>
      <c r="K258" s="84"/>
      <c r="L258" s="82"/>
      <c r="M258" s="82"/>
      <c r="N258" s="84"/>
      <c r="O258" s="381"/>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1"/>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1"/>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2020-2023</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(2022-2023)</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(2023-2024)</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7"/>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7"/>
      <c r="R267" s="203"/>
      <c r="S267" s="199"/>
      <c r="T267" s="201"/>
      <c r="U267" s="201"/>
      <c r="V267" s="200"/>
      <c r="W267" s="202"/>
      <c r="X267" s="202"/>
      <c r="Y267" s="203"/>
      <c r="Z267" s="479" t="str">
        <f>IF(ISBLANK(Z265),"",CONCATENATE(LEFT(INDEX(Z$71:Z$102,MATCH(LEFT(Z265,11)&amp;"*",Z$71:Z$102,0)+2),FIND("-",INDEX(Z$71:Z$102,MATCH(LEFT(Z265,11)&amp;"*",Z$71:Z$102,0)+2))),$A265))</f>
        <v/>
      </c>
      <c r="AA267" s="480"/>
      <c r="AB267" s="481"/>
      <c r="AC267" s="428"/>
      <c r="AD267" s="427"/>
      <c r="AE267" s="429"/>
      <c r="AF267" s="430"/>
      <c r="AG267" s="430"/>
      <c r="AH267" s="431"/>
      <c r="AI267" s="433"/>
      <c r="AJ267" s="427"/>
      <c r="AK267" s="187"/>
      <c r="AL267" s="479" t="str">
        <f>IF(ISBLANK(AL265),"",CONCATENATE(LEFT(INDEX(AL$71:AL$102,MATCH(LEFT(AL265,11)&amp;"*",AL$71:AL$102,0)+2),FIND("-",INDEX(AL$71:AL$102,MATCH(LEFT(AL265,11)&amp;"*",AL$71:AL$102,0)+2))),$A265))</f>
        <v/>
      </c>
      <c r="AM267" s="480"/>
      <c r="AN267" s="481"/>
      <c r="AO267" s="307"/>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7"/>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7"/>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7"/>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7"/>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7"/>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7"/>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7"/>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7"/>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7"/>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7"/>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7"/>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7"/>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7"/>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7"/>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7"/>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7"/>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7"/>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7"/>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7"/>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7"/>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7"/>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7"/>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7"/>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7"/>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7"/>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8"/>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1"/>
      <c r="P306" s="84"/>
      <c r="Q306" s="84"/>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1"/>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79"/>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1"/>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AUTOVEHICULELOR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AUTOVEHICULELOR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AUTOVEHICULE RUTIERE</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2020-2023</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(2020-2021)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(2021-2022)</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t="s">
        <v>329</v>
      </c>
      <c r="C327" s="514"/>
      <c r="D327" s="514"/>
      <c r="E327" s="514"/>
      <c r="F327" s="514"/>
      <c r="G327" s="514"/>
      <c r="H327" s="514"/>
      <c r="I327" s="514"/>
      <c r="J327" s="514"/>
      <c r="K327" s="514"/>
      <c r="L327" s="514"/>
      <c r="M327" s="515"/>
      <c r="N327" s="513" t="s">
        <v>363</v>
      </c>
      <c r="O327" s="514"/>
      <c r="P327" s="514"/>
      <c r="Q327" s="514"/>
      <c r="R327" s="514"/>
      <c r="S327" s="514"/>
      <c r="T327" s="514"/>
      <c r="U327" s="514"/>
      <c r="V327" s="514"/>
      <c r="W327" s="514"/>
      <c r="X327" s="514"/>
      <c r="Y327" s="515"/>
      <c r="Z327" s="513" t="s">
        <v>364</v>
      </c>
      <c r="AA327" s="514"/>
      <c r="AB327" s="514"/>
      <c r="AC327" s="514"/>
      <c r="AD327" s="514"/>
      <c r="AE327" s="514"/>
      <c r="AF327" s="514"/>
      <c r="AG327" s="514"/>
      <c r="AH327" s="514"/>
      <c r="AI327" s="514"/>
      <c r="AJ327" s="514"/>
      <c r="AK327" s="515"/>
      <c r="AL327" s="513" t="s">
        <v>366</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L391.20.01.C11-01</v>
      </c>
      <c r="C329" s="568"/>
      <c r="D329" s="569"/>
      <c r="E329" s="428">
        <v>5</v>
      </c>
      <c r="F329" s="427" t="s">
        <v>5</v>
      </c>
      <c r="G329" s="429">
        <v>28</v>
      </c>
      <c r="H329" s="430">
        <v>28</v>
      </c>
      <c r="I329" s="430">
        <v>0</v>
      </c>
      <c r="J329" s="431">
        <v>0</v>
      </c>
      <c r="K329" s="361">
        <v>0</v>
      </c>
      <c r="L329" s="363" t="s">
        <v>7</v>
      </c>
      <c r="M329" s="361">
        <f>E329*25-G329-H329-I329-J329-K329</f>
        <v>69</v>
      </c>
      <c r="N329" s="567" t="str">
        <f>IF(ISBLANK(N327),"",CONCATENATE($E$12,$F$12,".",$G$12,".","0",RIGHT($N$326,1),".",RIGHT(X329,1),$A$49,"-",A327))</f>
        <v>L391.20.02.C11-01</v>
      </c>
      <c r="O329" s="568"/>
      <c r="P329" s="569"/>
      <c r="Q329" s="428">
        <v>5</v>
      </c>
      <c r="R329" s="427" t="s">
        <v>5</v>
      </c>
      <c r="S329" s="429">
        <v>28</v>
      </c>
      <c r="T329" s="430">
        <v>28</v>
      </c>
      <c r="U329" s="430">
        <v>0</v>
      </c>
      <c r="V329" s="431">
        <v>0</v>
      </c>
      <c r="W329" s="361">
        <v>0</v>
      </c>
      <c r="X329" s="363" t="s">
        <v>7</v>
      </c>
      <c r="Y329" s="361">
        <f>Q329*25-S329-T329-U329-V329-W329</f>
        <v>69</v>
      </c>
      <c r="Z329" s="567" t="str">
        <f>IF(ISBLANK(Z327),"",CONCATENATE($E$12,$F$12,".",$G$12,".","0",RIGHT($Z$326,1),".",RIGHT(AJ329,1),$A$49,"-",A327))</f>
        <v>L391.20.03.C11-01</v>
      </c>
      <c r="AA329" s="568"/>
      <c r="AB329" s="569"/>
      <c r="AC329" s="428">
        <v>5</v>
      </c>
      <c r="AD329" s="427" t="s">
        <v>5</v>
      </c>
      <c r="AE329" s="429">
        <v>28</v>
      </c>
      <c r="AF329" s="430">
        <v>28</v>
      </c>
      <c r="AG329" s="430">
        <v>0</v>
      </c>
      <c r="AH329" s="431">
        <v>0</v>
      </c>
      <c r="AI329" s="361">
        <v>0</v>
      </c>
      <c r="AJ329" s="363" t="s">
        <v>7</v>
      </c>
      <c r="AK329" s="361">
        <f>AC329*25-AE329-AF329-AG329-AH329-AI329</f>
        <v>69</v>
      </c>
      <c r="AL329" s="567" t="str">
        <f>IF(ISBLANK(AL327),"",CONCATENATE($E$12,$F$12,".",$G$12,".","0",RIGHT($AL$326,1),".",RIGHT(AV329,1),$A$49,"-",A327))</f>
        <v>L391.20.04.C11-01</v>
      </c>
      <c r="AM329" s="568"/>
      <c r="AN329" s="569"/>
      <c r="AO329" s="428">
        <v>2</v>
      </c>
      <c r="AP329" s="427" t="s">
        <v>5</v>
      </c>
      <c r="AQ329" s="429">
        <v>28</v>
      </c>
      <c r="AR329" s="430">
        <v>28</v>
      </c>
      <c r="AS329" s="430">
        <v>0</v>
      </c>
      <c r="AT329" s="431">
        <v>0</v>
      </c>
      <c r="AU329" s="361">
        <v>0</v>
      </c>
      <c r="AV329" s="363" t="s">
        <v>7</v>
      </c>
      <c r="AW329" s="361">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t="s">
        <v>365</v>
      </c>
      <c r="AA330" s="514"/>
      <c r="AB330" s="514"/>
      <c r="AC330" s="514"/>
      <c r="AD330" s="514"/>
      <c r="AE330" s="514"/>
      <c r="AF330" s="514"/>
      <c r="AG330" s="514"/>
      <c r="AH330" s="514"/>
      <c r="AI330" s="514"/>
      <c r="AJ330" s="514"/>
      <c r="AK330" s="515"/>
      <c r="AL330" s="513" t="s">
        <v>367</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2"/>
      <c r="F332" s="363"/>
      <c r="G332" s="364"/>
      <c r="H332" s="365"/>
      <c r="I332" s="365"/>
      <c r="J332" s="366"/>
      <c r="K332" s="361"/>
      <c r="L332" s="363"/>
      <c r="M332" s="361"/>
      <c r="N332" s="567" t="str">
        <f>IF(ISBLANK(N330),"",CONCATENATE($E$12,$F$12,".",$G$12,".","0",RIGHT($N$326,1),".",RIGHT(X332,1),$A$49,"-",A330))</f>
        <v/>
      </c>
      <c r="O332" s="568"/>
      <c r="P332" s="569"/>
      <c r="Q332" s="428"/>
      <c r="R332" s="427"/>
      <c r="S332" s="429"/>
      <c r="T332" s="430"/>
      <c r="U332" s="430"/>
      <c r="V332" s="431"/>
      <c r="W332" s="361"/>
      <c r="X332" s="363"/>
      <c r="Y332" s="361"/>
      <c r="Z332" s="567" t="str">
        <f>IF(ISBLANK(Z330),"",CONCATENATE($E$12,$F$12,".",$G$12,".","0",RIGHT($Z$326,1),".",RIGHT(AJ332,1),$A$49,"-",A330))</f>
        <v>L391.20.03.C11-02</v>
      </c>
      <c r="AA332" s="568"/>
      <c r="AB332" s="569"/>
      <c r="AC332" s="362">
        <v>2</v>
      </c>
      <c r="AD332" s="363" t="s">
        <v>295</v>
      </c>
      <c r="AE332" s="364"/>
      <c r="AF332" s="365">
        <v>28</v>
      </c>
      <c r="AG332" s="365"/>
      <c r="AH332" s="366"/>
      <c r="AI332" s="361"/>
      <c r="AJ332" s="363" t="s">
        <v>7</v>
      </c>
      <c r="AK332" s="361">
        <f>AC332*25-AE332-AF332-AG332-AH332-AI332</f>
        <v>22</v>
      </c>
      <c r="AL332" s="567" t="str">
        <f>IF(ISBLANK(AL330),"",CONCATENATE($E$12,$F$12,".",$G$12,".","0",RIGHT($AL$326,1),".",RIGHT(AV332,1),$A$49,"-",A330))</f>
        <v>L391.20.04.C11-02</v>
      </c>
      <c r="AM332" s="568"/>
      <c r="AN332" s="569"/>
      <c r="AO332" s="362">
        <v>2</v>
      </c>
      <c r="AP332" s="363" t="s">
        <v>295</v>
      </c>
      <c r="AQ332" s="364"/>
      <c r="AR332" s="365">
        <v>28</v>
      </c>
      <c r="AS332" s="365"/>
      <c r="AT332" s="366"/>
      <c r="AU332" s="361"/>
      <c r="AV332" s="363" t="s">
        <v>7</v>
      </c>
      <c r="AW332" s="361">
        <f>AO332*25-AQ332-AR332-AS332-AT332-AU332</f>
        <v>22</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c r="AA333" s="514"/>
      <c r="AB333" s="514"/>
      <c r="AC333" s="514"/>
      <c r="AD333" s="514"/>
      <c r="AE333" s="514"/>
      <c r="AF333" s="514"/>
      <c r="AG333" s="514"/>
      <c r="AH333" s="514"/>
      <c r="AI333" s="514"/>
      <c r="AJ333" s="514"/>
      <c r="AK333" s="515"/>
      <c r="AL333" s="513"/>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0"/>
      <c r="F335" s="411"/>
      <c r="G335" s="412"/>
      <c r="H335" s="413"/>
      <c r="I335" s="413"/>
      <c r="J335" s="414"/>
      <c r="K335" s="415"/>
      <c r="L335" s="415"/>
      <c r="M335" s="415"/>
      <c r="N335" s="567" t="str">
        <f>IF(ISBLANK(N333),"",CONCATENATE($E$12,$F$12,".",$G$12,".","0",RIGHT($N$326,1),".",RIGHT(X335,1),$A$49,"-",A333))</f>
        <v/>
      </c>
      <c r="O335" s="568"/>
      <c r="P335" s="569"/>
      <c r="Q335" s="410"/>
      <c r="R335" s="411"/>
      <c r="S335" s="412"/>
      <c r="T335" s="413"/>
      <c r="U335" s="413"/>
      <c r="V335" s="414"/>
      <c r="W335" s="415"/>
      <c r="X335" s="411"/>
      <c r="Y335" s="415"/>
      <c r="Z335" s="567" t="str">
        <f>IF(ISBLANK(Z333),"",CONCATENATE($E$12,$F$12,".",$G$12,".","0",RIGHT($Z$326,1),".",RIGHT(AJ335,1),$A$49,"-",A333))</f>
        <v/>
      </c>
      <c r="AA335" s="568"/>
      <c r="AB335" s="569"/>
      <c r="AC335" s="362"/>
      <c r="AD335" s="363"/>
      <c r="AE335" s="364"/>
      <c r="AF335" s="365"/>
      <c r="AG335" s="365"/>
      <c r="AH335" s="366"/>
      <c r="AI335" s="361"/>
      <c r="AJ335" s="363"/>
      <c r="AK335" s="361"/>
      <c r="AL335" s="567" t="str">
        <f>IF(ISBLANK(AL333),"",CONCATENATE($E$12,$F$12,".",$G$12,".","0",RIGHT($AL$326,1),".",RIGHT(AV335,1),$A$49,"-",A333))</f>
        <v/>
      </c>
      <c r="AM335" s="568"/>
      <c r="AN335" s="569"/>
      <c r="AO335" s="428"/>
      <c r="AP335" s="427"/>
      <c r="AQ335" s="364"/>
      <c r="AR335" s="365"/>
      <c r="AS335" s="365"/>
      <c r="AT335" s="366"/>
      <c r="AU335" s="361"/>
      <c r="AV335" s="363"/>
      <c r="AW335" s="361"/>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0"/>
      <c r="F338" s="411"/>
      <c r="G338" s="412"/>
      <c r="H338" s="413"/>
      <c r="I338" s="413"/>
      <c r="J338" s="414"/>
      <c r="K338" s="415"/>
      <c r="L338" s="415"/>
      <c r="M338" s="415"/>
      <c r="N338" s="572" t="str">
        <f>IF(ISBLANK(N336),"",CONCATENATE($E$12,$F$12,".",$G$12,".","0",RIGHT($N$326,1),".",RIGHT(X338,1),$A$49,"-",A336))</f>
        <v/>
      </c>
      <c r="O338" s="573"/>
      <c r="P338" s="574"/>
      <c r="Q338" s="410"/>
      <c r="R338" s="411"/>
      <c r="S338" s="412"/>
      <c r="T338" s="413"/>
      <c r="U338" s="413"/>
      <c r="V338" s="414"/>
      <c r="W338" s="415"/>
      <c r="X338" s="411"/>
      <c r="Y338" s="415"/>
      <c r="Z338" s="572" t="str">
        <f>IF(ISBLANK(Z336),"",CONCATENATE($E$12,$F$12,".",$G$12,".","0",RIGHT($Z$326,1),".",RIGHT(AJ338,1),$A$49,"-",A336))</f>
        <v/>
      </c>
      <c r="AA338" s="573"/>
      <c r="AB338" s="574"/>
      <c r="AC338" s="410"/>
      <c r="AD338" s="411"/>
      <c r="AE338" s="412"/>
      <c r="AF338" s="413"/>
      <c r="AG338" s="413"/>
      <c r="AH338" s="414"/>
      <c r="AI338" s="415"/>
      <c r="AJ338" s="411"/>
      <c r="AK338" s="415"/>
      <c r="AL338" s="572" t="str">
        <f>IF(ISBLANK(AL336),"",CONCATENATE($E$12,$F$12,".",$G$12,".","0",RIGHT($AL$326,1),".",RIGHT(AV338,1),$A$49,"-",A336))</f>
        <v/>
      </c>
      <c r="AM338" s="573"/>
      <c r="AN338" s="574"/>
      <c r="AO338" s="410"/>
      <c r="AP338" s="411"/>
      <c r="AQ338" s="412"/>
      <c r="AR338" s="413"/>
      <c r="AS338" s="413"/>
      <c r="AT338" s="414"/>
      <c r="AU338" s="415"/>
      <c r="AV338" s="411"/>
      <c r="AW338" s="415"/>
    </row>
    <row r="339" spans="1:49" s="15" customFormat="1" ht="21" customHeight="1" thickTop="1" x14ac:dyDescent="0.2">
      <c r="A339" s="499" t="s">
        <v>8</v>
      </c>
      <c r="B339" s="487" t="s">
        <v>9</v>
      </c>
      <c r="C339" s="488"/>
      <c r="D339" s="63"/>
      <c r="E339" s="496">
        <f>SUM(G329:J329,G332:J332,G335:J335,G338:J338)</f>
        <v>56</v>
      </c>
      <c r="F339" s="497"/>
      <c r="G339" s="525" t="s">
        <v>10</v>
      </c>
      <c r="H339" s="496"/>
      <c r="I339" s="496"/>
      <c r="J339" s="497"/>
      <c r="K339" s="525">
        <f>SUM(M329,M332,M335,M338)</f>
        <v>69</v>
      </c>
      <c r="L339" s="496"/>
      <c r="M339" s="497"/>
      <c r="N339" s="487" t="s">
        <v>9</v>
      </c>
      <c r="O339" s="488"/>
      <c r="P339" s="63"/>
      <c r="Q339" s="496">
        <f>SUM(S329:V329,S332:V332,S335:V335,S338:V338)</f>
        <v>56</v>
      </c>
      <c r="R339" s="497"/>
      <c r="S339" s="525" t="s">
        <v>10</v>
      </c>
      <c r="T339" s="496"/>
      <c r="U339" s="496"/>
      <c r="V339" s="497"/>
      <c r="W339" s="525">
        <f>SUM(Y329,Y332,Y335,Y338)</f>
        <v>69</v>
      </c>
      <c r="X339" s="496"/>
      <c r="Y339" s="497"/>
      <c r="Z339" s="487" t="s">
        <v>9</v>
      </c>
      <c r="AA339" s="488"/>
      <c r="AB339" s="63"/>
      <c r="AC339" s="496">
        <f>SUM(AE329:AH329,AE332:AH332,AE335:AH335,AE338:AH338)</f>
        <v>84</v>
      </c>
      <c r="AD339" s="497"/>
      <c r="AE339" s="525" t="s">
        <v>10</v>
      </c>
      <c r="AF339" s="496"/>
      <c r="AG339" s="496"/>
      <c r="AH339" s="497"/>
      <c r="AI339" s="525">
        <f>SUM(AK329,AK332,AK335,AK338)</f>
        <v>91</v>
      </c>
      <c r="AJ339" s="496"/>
      <c r="AK339" s="497"/>
      <c r="AL339" s="487" t="s">
        <v>9</v>
      </c>
      <c r="AM339" s="488"/>
      <c r="AN339" s="63"/>
      <c r="AO339" s="496">
        <f>SUM(AQ329:AT329,AQ332:AT332,AQ335:AT335,AQ338:AT338)</f>
        <v>84</v>
      </c>
      <c r="AP339" s="497"/>
      <c r="AQ339" s="525" t="s">
        <v>10</v>
      </c>
      <c r="AR339" s="496"/>
      <c r="AS339" s="496"/>
      <c r="AT339" s="497"/>
      <c r="AU339" s="525">
        <f>SUM(AW329,AW332,AW335,AW338)</f>
        <v>22</v>
      </c>
      <c r="AV339" s="496"/>
      <c r="AW339" s="497"/>
    </row>
    <row r="340" spans="1:49" s="15" customFormat="1" ht="21" customHeight="1" thickBot="1" x14ac:dyDescent="0.25">
      <c r="A340" s="500"/>
      <c r="B340" s="491" t="s">
        <v>11</v>
      </c>
      <c r="C340" s="492"/>
      <c r="D340" s="65"/>
      <c r="E340" s="522">
        <f>SUM(E329,E332,E335,E338)</f>
        <v>5</v>
      </c>
      <c r="F340" s="523"/>
      <c r="G340" s="491" t="s">
        <v>12</v>
      </c>
      <c r="H340" s="492"/>
      <c r="I340" s="492"/>
      <c r="J340" s="503"/>
      <c r="K340" s="491" t="str">
        <f>BD392</f>
        <v>1E,0D,0C</v>
      </c>
      <c r="L340" s="492"/>
      <c r="M340" s="503"/>
      <c r="N340" s="491" t="s">
        <v>11</v>
      </c>
      <c r="O340" s="492"/>
      <c r="P340" s="65"/>
      <c r="Q340" s="522">
        <f>SUM(Q329,Q332,Q335,Q338)</f>
        <v>5</v>
      </c>
      <c r="R340" s="523"/>
      <c r="S340" s="491" t="s">
        <v>12</v>
      </c>
      <c r="T340" s="492"/>
      <c r="U340" s="492"/>
      <c r="V340" s="503"/>
      <c r="W340" s="491" t="str">
        <f>BD393</f>
        <v>1E,0D,0C</v>
      </c>
      <c r="X340" s="492"/>
      <c r="Y340" s="503"/>
      <c r="Z340" s="491" t="s">
        <v>11</v>
      </c>
      <c r="AA340" s="492"/>
      <c r="AB340" s="65"/>
      <c r="AC340" s="522">
        <f>SUM(AC329,AC332,AC335,AC338)</f>
        <v>7</v>
      </c>
      <c r="AD340" s="523"/>
      <c r="AE340" s="491" t="s">
        <v>12</v>
      </c>
      <c r="AF340" s="492"/>
      <c r="AG340" s="492"/>
      <c r="AH340" s="503"/>
      <c r="AI340" s="491" t="str">
        <f>BD394</f>
        <v>1E,1D,0C</v>
      </c>
      <c r="AJ340" s="492"/>
      <c r="AK340" s="503"/>
      <c r="AL340" s="491" t="s">
        <v>11</v>
      </c>
      <c r="AM340" s="492"/>
      <c r="AN340" s="65"/>
      <c r="AO340" s="522">
        <f>SUM(AO329,AO332,AO335,AO338)</f>
        <v>4</v>
      </c>
      <c r="AP340" s="523"/>
      <c r="AQ340" s="491" t="s">
        <v>12</v>
      </c>
      <c r="AR340" s="492"/>
      <c r="AS340" s="492"/>
      <c r="AT340" s="503"/>
      <c r="AU340" s="491" t="str">
        <f>BD395</f>
        <v>1E,1D,0C</v>
      </c>
      <c r="AV340" s="492"/>
      <c r="AW340" s="503"/>
    </row>
    <row r="341" spans="1:49" s="15" customFormat="1" ht="21" customHeight="1" thickTop="1" x14ac:dyDescent="0.2">
      <c r="A341" s="499" t="s">
        <v>13</v>
      </c>
      <c r="B341" s="487" t="s">
        <v>9</v>
      </c>
      <c r="C341" s="488"/>
      <c r="D341" s="67"/>
      <c r="E341" s="489">
        <f>SUM(G342:J342)</f>
        <v>4</v>
      </c>
      <c r="F341" s="490"/>
      <c r="G341" s="68"/>
      <c r="H341" s="64"/>
      <c r="I341" s="64"/>
      <c r="J341" s="64"/>
      <c r="K341" s="311"/>
      <c r="L341" s="64"/>
      <c r="M341" s="73"/>
      <c r="N341" s="487" t="s">
        <v>9</v>
      </c>
      <c r="O341" s="488"/>
      <c r="P341" s="67"/>
      <c r="Q341" s="489">
        <f>SUM(S342:V342)</f>
        <v>4</v>
      </c>
      <c r="R341" s="490"/>
      <c r="S341" s="68"/>
      <c r="T341" s="64"/>
      <c r="U341" s="64"/>
      <c r="V341" s="64"/>
      <c r="W341" s="311"/>
      <c r="X341" s="64"/>
      <c r="Y341" s="73"/>
      <c r="Z341" s="487" t="s">
        <v>9</v>
      </c>
      <c r="AA341" s="488"/>
      <c r="AB341" s="67"/>
      <c r="AC341" s="489">
        <f>SUM(AE342:AH342)</f>
        <v>6</v>
      </c>
      <c r="AD341" s="490"/>
      <c r="AE341" s="68"/>
      <c r="AF341" s="64"/>
      <c r="AG341" s="64"/>
      <c r="AH341" s="64"/>
      <c r="AI341" s="311"/>
      <c r="AJ341" s="64"/>
      <c r="AK341" s="73"/>
      <c r="AL341" s="487" t="s">
        <v>9</v>
      </c>
      <c r="AM341" s="488"/>
      <c r="AN341" s="67"/>
      <c r="AO341" s="489">
        <f>SUM(AQ342:AT342)</f>
        <v>6</v>
      </c>
      <c r="AP341" s="490"/>
      <c r="AQ341" s="68"/>
      <c r="AR341" s="64"/>
      <c r="AS341" s="64"/>
      <c r="AT341" s="64"/>
      <c r="AU341" s="311"/>
      <c r="AV341" s="64"/>
      <c r="AW341" s="73"/>
    </row>
    <row r="342" spans="1:49" s="11" customFormat="1" ht="21" customHeight="1" thickBot="1" x14ac:dyDescent="0.3">
      <c r="A342" s="500"/>
      <c r="B342" s="491" t="s">
        <v>14</v>
      </c>
      <c r="C342" s="492"/>
      <c r="D342" s="65"/>
      <c r="E342" s="65"/>
      <c r="F342" s="154"/>
      <c r="G342" s="211">
        <f>(G329+G332+G335+G338)/14</f>
        <v>2</v>
      </c>
      <c r="H342" s="211">
        <f>(H329+H332+H335+H338)/14</f>
        <v>2</v>
      </c>
      <c r="I342" s="211">
        <f>(I329+I332+I335+I338)/14</f>
        <v>0</v>
      </c>
      <c r="J342" s="211">
        <f>(J329+J332+J335+J338)/14</f>
        <v>0</v>
      </c>
      <c r="K342" s="580" t="s">
        <v>15</v>
      </c>
      <c r="L342" s="492"/>
      <c r="M342" s="503"/>
      <c r="N342" s="491" t="s">
        <v>14</v>
      </c>
      <c r="O342" s="492"/>
      <c r="P342" s="65"/>
      <c r="Q342" s="65"/>
      <c r="R342" s="154"/>
      <c r="S342" s="211">
        <f>(S329+S332+S335+S338)/14</f>
        <v>2</v>
      </c>
      <c r="T342" s="211">
        <f>(T329+T332+T335+T338)/14</f>
        <v>2</v>
      </c>
      <c r="U342" s="211">
        <f>(U329+U332+U335+U338)/14</f>
        <v>0</v>
      </c>
      <c r="V342" s="211">
        <f>(V329+V332+V335+V338)/14</f>
        <v>0</v>
      </c>
      <c r="W342" s="580" t="s">
        <v>15</v>
      </c>
      <c r="X342" s="492"/>
      <c r="Y342" s="503"/>
      <c r="Z342" s="491" t="s">
        <v>14</v>
      </c>
      <c r="AA342" s="492"/>
      <c r="AB342" s="65"/>
      <c r="AC342" s="65"/>
      <c r="AD342" s="154"/>
      <c r="AE342" s="211">
        <f>(AE329+AE332+AE335+AE338)/14</f>
        <v>2</v>
      </c>
      <c r="AF342" s="211">
        <f>(AF329+AF332+AF335+AF338)/14</f>
        <v>4</v>
      </c>
      <c r="AG342" s="211">
        <f>(AG329+AG332+AG335+AG338)/14</f>
        <v>0</v>
      </c>
      <c r="AH342" s="211">
        <f>(AH329+AH332+AH335+AH338)/14</f>
        <v>0</v>
      </c>
      <c r="AI342" s="580" t="s">
        <v>15</v>
      </c>
      <c r="AJ342" s="492"/>
      <c r="AK342" s="503"/>
      <c r="AL342" s="491" t="s">
        <v>14</v>
      </c>
      <c r="AM342" s="492"/>
      <c r="AN342" s="65"/>
      <c r="AO342" s="65"/>
      <c r="AP342" s="154"/>
      <c r="AQ342" s="211">
        <f>(AQ329+AQ332+AQ335+AQ338)/14</f>
        <v>2</v>
      </c>
      <c r="AR342" s="211">
        <f>(AR329+AR332+AR335+AR338)/14</f>
        <v>4</v>
      </c>
      <c r="AS342" s="211">
        <f>(AS329+AS332+AS335+AS338)/14</f>
        <v>0</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2"/>
      <c r="L343" s="20"/>
      <c r="M343" s="20"/>
      <c r="N343" s="19"/>
      <c r="O343" s="392"/>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2020-2023</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(2022-2023)</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(2023-2024)</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401</v>
      </c>
      <c r="C350" s="514"/>
      <c r="D350" s="514"/>
      <c r="E350" s="514"/>
      <c r="F350" s="514"/>
      <c r="G350" s="514"/>
      <c r="H350" s="514"/>
      <c r="I350" s="514"/>
      <c r="J350" s="514"/>
      <c r="K350" s="514"/>
      <c r="L350" s="514"/>
      <c r="M350" s="515"/>
      <c r="N350" s="513" t="s">
        <v>402</v>
      </c>
      <c r="O350" s="514"/>
      <c r="P350" s="514"/>
      <c r="Q350" s="514"/>
      <c r="R350" s="514"/>
      <c r="S350" s="514"/>
      <c r="T350" s="514"/>
      <c r="U350" s="514"/>
      <c r="V350" s="514"/>
      <c r="W350" s="514"/>
      <c r="X350" s="514"/>
      <c r="Y350" s="515"/>
      <c r="Z350" s="513" t="s">
        <v>403</v>
      </c>
      <c r="AA350" s="514"/>
      <c r="AB350" s="514"/>
      <c r="AC350" s="514"/>
      <c r="AD350" s="514"/>
      <c r="AE350" s="514"/>
      <c r="AF350" s="514"/>
      <c r="AG350" s="514"/>
      <c r="AH350" s="514"/>
      <c r="AI350" s="514"/>
      <c r="AJ350" s="514"/>
      <c r="AK350" s="515"/>
      <c r="AL350" s="513" t="s">
        <v>404</v>
      </c>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L391.20.05.D11-01</v>
      </c>
      <c r="C352" s="520"/>
      <c r="D352" s="521"/>
      <c r="E352" s="428">
        <v>5</v>
      </c>
      <c r="F352" s="427" t="s">
        <v>5</v>
      </c>
      <c r="G352" s="429">
        <v>28</v>
      </c>
      <c r="H352" s="430">
        <v>28</v>
      </c>
      <c r="I352" s="430">
        <v>0</v>
      </c>
      <c r="J352" s="431">
        <v>0</v>
      </c>
      <c r="K352" s="361">
        <v>0</v>
      </c>
      <c r="L352" s="363" t="s">
        <v>54</v>
      </c>
      <c r="M352" s="361">
        <f>E352*25-G352-H352-I352-J352-K352</f>
        <v>69</v>
      </c>
      <c r="N352" s="519" t="str">
        <f>IF(ISBLANK(N350),"",CONCATENATE($E$12,$F$12,".",$G$12,".","0",RIGHT($N$349,1),".",RIGHT(X352,1),$A$101,"-",A350))</f>
        <v>L391.20.06.D11-01</v>
      </c>
      <c r="O352" s="520"/>
      <c r="P352" s="521"/>
      <c r="Q352" s="428">
        <v>5</v>
      </c>
      <c r="R352" s="427" t="s">
        <v>5</v>
      </c>
      <c r="S352" s="429">
        <v>28</v>
      </c>
      <c r="T352" s="430">
        <v>28</v>
      </c>
      <c r="U352" s="430">
        <v>0</v>
      </c>
      <c r="V352" s="431">
        <v>0</v>
      </c>
      <c r="W352" s="361">
        <v>0</v>
      </c>
      <c r="X352" s="363" t="s">
        <v>54</v>
      </c>
      <c r="Y352" s="361">
        <f>Q352*25-S352-T352-U352-V352-W352</f>
        <v>69</v>
      </c>
      <c r="Z352" s="519" t="str">
        <f>IF(ISBLANK(Z350),"",CONCATENATE($E$12,$F$12,".",$G$12,".","0",RIGHT($Z$349,1),".",RIGHT(AJ352,1),$A$101,"-",A350))</f>
        <v>L391.20.07.D11-01</v>
      </c>
      <c r="AA352" s="520"/>
      <c r="AB352" s="521"/>
      <c r="AC352" s="428">
        <v>5</v>
      </c>
      <c r="AD352" s="427" t="s">
        <v>5</v>
      </c>
      <c r="AE352" s="429">
        <v>28</v>
      </c>
      <c r="AF352" s="430">
        <v>28</v>
      </c>
      <c r="AG352" s="430">
        <v>0</v>
      </c>
      <c r="AH352" s="431">
        <v>0</v>
      </c>
      <c r="AI352" s="361">
        <v>0</v>
      </c>
      <c r="AJ352" s="363" t="s">
        <v>54</v>
      </c>
      <c r="AK352" s="361">
        <f>AC352*25-AE352-AF352-AG352-AH352-AI352</f>
        <v>69</v>
      </c>
      <c r="AL352" s="519" t="str">
        <f>IF(ISBLANK(AL350),"",CONCATENATE($E$12,$F$12,".",$G$12,".","0",RIGHT($AL$349,1),".",RIGHT(AV352,1),$A$101,"-",A350))</f>
        <v>L391.20.08.C11-01</v>
      </c>
      <c r="AM352" s="520"/>
      <c r="AN352" s="521"/>
      <c r="AO352" s="428">
        <v>2</v>
      </c>
      <c r="AP352" s="427" t="s">
        <v>6</v>
      </c>
      <c r="AQ352" s="429">
        <v>0</v>
      </c>
      <c r="AR352" s="430">
        <v>0</v>
      </c>
      <c r="AS352" s="430">
        <v>28</v>
      </c>
      <c r="AT352" s="431">
        <v>0</v>
      </c>
      <c r="AU352" s="361">
        <v>0</v>
      </c>
      <c r="AV352" s="363" t="s">
        <v>7</v>
      </c>
      <c r="AW352" s="361">
        <f>AO352*25-AQ352-AR352-AS352-AT352-AU352</f>
        <v>22</v>
      </c>
    </row>
    <row r="353" spans="1:49" s="61" customFormat="1" ht="21" customHeight="1" thickTop="1" x14ac:dyDescent="0.25">
      <c r="A353" s="470" t="s">
        <v>67</v>
      </c>
      <c r="B353" s="513"/>
      <c r="C353" s="514"/>
      <c r="D353" s="514"/>
      <c r="E353" s="514"/>
      <c r="F353" s="514"/>
      <c r="G353" s="514"/>
      <c r="H353" s="514"/>
      <c r="I353" s="514"/>
      <c r="J353" s="514"/>
      <c r="K353" s="514"/>
      <c r="L353" s="514"/>
      <c r="M353" s="515"/>
      <c r="N353" s="513"/>
      <c r="O353" s="514"/>
      <c r="P353" s="514"/>
      <c r="Q353" s="514"/>
      <c r="R353" s="514"/>
      <c r="S353" s="514"/>
      <c r="T353" s="514"/>
      <c r="U353" s="514"/>
      <c r="V353" s="514"/>
      <c r="W353" s="514"/>
      <c r="X353" s="514"/>
      <c r="Y353" s="515"/>
      <c r="Z353" s="513"/>
      <c r="AA353" s="514"/>
      <c r="AB353" s="514"/>
      <c r="AC353" s="514"/>
      <c r="AD353" s="514"/>
      <c r="AE353" s="514"/>
      <c r="AF353" s="514"/>
      <c r="AG353" s="514"/>
      <c r="AH353" s="514"/>
      <c r="AI353" s="514"/>
      <c r="AJ353" s="514"/>
      <c r="AK353" s="515"/>
      <c r="AL353" s="513"/>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
      </c>
      <c r="C355" s="520"/>
      <c r="D355" s="521"/>
      <c r="E355" s="428"/>
      <c r="F355" s="427"/>
      <c r="G355" s="429"/>
      <c r="H355" s="430"/>
      <c r="I355" s="430"/>
      <c r="J355" s="431"/>
      <c r="K355" s="361"/>
      <c r="L355" s="363"/>
      <c r="M355" s="361"/>
      <c r="N355" s="519" t="str">
        <f>IF(ISBLANK(N353),"",CONCATENATE($E$12,$F$12,".",$G$12,".","0",RIGHT($N$349,1),".",RIGHT(X355,1),$A$101,"-",A353))</f>
        <v/>
      </c>
      <c r="O355" s="520"/>
      <c r="P355" s="521"/>
      <c r="Q355" s="428"/>
      <c r="R355" s="427"/>
      <c r="S355" s="429"/>
      <c r="T355" s="430"/>
      <c r="U355" s="430"/>
      <c r="V355" s="431"/>
      <c r="W355" s="361"/>
      <c r="X355" s="363"/>
      <c r="Y355" s="361"/>
      <c r="Z355" s="519" t="str">
        <f>IF(ISBLANK(Z353),"",CONCATENATE($E$12,$F$12,".",$G$12,".","0",RIGHT($Z$349,1),".",RIGHT(AJ355,1),$A$101,"-",A353))</f>
        <v/>
      </c>
      <c r="AA355" s="520"/>
      <c r="AB355" s="521"/>
      <c r="AC355" s="362"/>
      <c r="AD355" s="363"/>
      <c r="AE355" s="364"/>
      <c r="AF355" s="365"/>
      <c r="AG355" s="365"/>
      <c r="AH355" s="366"/>
      <c r="AI355" s="361"/>
      <c r="AJ355" s="363"/>
      <c r="AK355" s="361"/>
      <c r="AL355" s="519" t="str">
        <f>IF(ISBLANK(AL353),"",CONCATENATE($E$12,$F$12,".",$G$12,".","0",RIGHT($AL$349,1),".",RIGHT(AV355,1),$A$101,"-",A353))</f>
        <v/>
      </c>
      <c r="AM355" s="520"/>
      <c r="AN355" s="521"/>
      <c r="AO355" s="410"/>
      <c r="AP355" s="411"/>
      <c r="AQ355" s="412"/>
      <c r="AR355" s="413"/>
      <c r="AS355" s="413"/>
      <c r="AT355" s="414"/>
      <c r="AU355" s="415"/>
      <c r="AV355" s="411"/>
      <c r="AW355" s="415"/>
    </row>
    <row r="356" spans="1:49" s="61" customFormat="1" ht="21" customHeight="1" thickTop="1" x14ac:dyDescent="0.25">
      <c r="A356" s="470" t="s">
        <v>68</v>
      </c>
      <c r="B356" s="513"/>
      <c r="C356" s="514"/>
      <c r="D356" s="514"/>
      <c r="E356" s="514"/>
      <c r="F356" s="514"/>
      <c r="G356" s="514"/>
      <c r="H356" s="514"/>
      <c r="I356" s="514"/>
      <c r="J356" s="514"/>
      <c r="K356" s="514"/>
      <c r="L356" s="514"/>
      <c r="M356" s="515"/>
      <c r="N356" s="513"/>
      <c r="O356" s="514"/>
      <c r="P356" s="514"/>
      <c r="Q356" s="514"/>
      <c r="R356" s="514"/>
      <c r="S356" s="514"/>
      <c r="T356" s="514"/>
      <c r="U356" s="514"/>
      <c r="V356" s="514"/>
      <c r="W356" s="514"/>
      <c r="X356" s="514"/>
      <c r="Y356" s="515"/>
      <c r="Z356" s="513"/>
      <c r="AA356" s="514"/>
      <c r="AB356" s="514"/>
      <c r="AC356" s="514"/>
      <c r="AD356" s="514"/>
      <c r="AE356" s="514"/>
      <c r="AF356" s="514"/>
      <c r="AG356" s="514"/>
      <c r="AH356" s="514"/>
      <c r="AI356" s="514"/>
      <c r="AJ356" s="514"/>
      <c r="AK356" s="515"/>
      <c r="AL356" s="513"/>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
      </c>
      <c r="C358" s="520"/>
      <c r="D358" s="521"/>
      <c r="E358" s="428"/>
      <c r="F358" s="427"/>
      <c r="G358" s="429"/>
      <c r="H358" s="430"/>
      <c r="I358" s="430"/>
      <c r="J358" s="431"/>
      <c r="K358" s="361"/>
      <c r="L358" s="363"/>
      <c r="M358" s="361"/>
      <c r="N358" s="519" t="str">
        <f>IF(ISBLANK(N356),"",CONCATENATE($E$12,$F$12,".",$G$12,".","0",RIGHT($N$349,1),".",RIGHT(X358,1),$A$101,"-",A356))</f>
        <v/>
      </c>
      <c r="O358" s="520"/>
      <c r="P358" s="521"/>
      <c r="Q358" s="428"/>
      <c r="R358" s="427"/>
      <c r="S358" s="429"/>
      <c r="T358" s="430"/>
      <c r="U358" s="430"/>
      <c r="V358" s="431"/>
      <c r="W358" s="361"/>
      <c r="X358" s="363"/>
      <c r="Y358" s="361"/>
      <c r="Z358" s="519" t="str">
        <f>IF(ISBLANK(Z356),"",CONCATENATE($E$12,$F$12,".",$G$12,".","0",RIGHT($Z$349,1),".",RIGHT(AJ358,1),$A$101,"-",A356))</f>
        <v/>
      </c>
      <c r="AA358" s="520"/>
      <c r="AB358" s="521"/>
      <c r="AC358" s="410"/>
      <c r="AD358" s="411"/>
      <c r="AE358" s="412"/>
      <c r="AF358" s="413"/>
      <c r="AG358" s="413"/>
      <c r="AH358" s="414"/>
      <c r="AI358" s="415"/>
      <c r="AJ358" s="411"/>
      <c r="AK358" s="415"/>
      <c r="AL358" s="519" t="str">
        <f>IF(ISBLANK(AL356),"",CONCATENATE($E$12,$F$12,".",$G$12,".","0",RIGHT($AL$349,1),".",RIGHT(AV358,1),$A$101,"-",A356))</f>
        <v/>
      </c>
      <c r="AM358" s="520"/>
      <c r="AN358" s="521"/>
      <c r="AO358" s="410"/>
      <c r="AP358" s="411"/>
      <c r="AQ358" s="412"/>
      <c r="AR358" s="413"/>
      <c r="AS358" s="413"/>
      <c r="AT358" s="414"/>
      <c r="AU358" s="415"/>
      <c r="AV358" s="411"/>
      <c r="AW358" s="415"/>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2"/>
      <c r="F361" s="363"/>
      <c r="G361" s="364"/>
      <c r="H361" s="365"/>
      <c r="I361" s="365"/>
      <c r="J361" s="366"/>
      <c r="K361" s="361"/>
      <c r="L361" s="363"/>
      <c r="M361" s="361"/>
      <c r="N361" s="519" t="str">
        <f>IF(ISBLANK(N359),"",CONCATENATE($E$12,$F$12,".",$G$12,".","0",RIGHT($N$349,1),".",RIGHT(X361,1),$A$101,"-",A359))</f>
        <v/>
      </c>
      <c r="O361" s="520"/>
      <c r="P361" s="521"/>
      <c r="Q361" s="362"/>
      <c r="R361" s="363"/>
      <c r="S361" s="364"/>
      <c r="T361" s="365"/>
      <c r="U361" s="365"/>
      <c r="V361" s="366"/>
      <c r="W361" s="361"/>
      <c r="X361" s="363"/>
      <c r="Y361" s="361"/>
      <c r="Z361" s="519" t="str">
        <f>IF(ISBLANK(Z359),"",CONCATENATE($E$12,$F$12,".",$G$12,".","0",RIGHT($Z$349,1),".",RIGHT(AJ361,1),$A$101,"-",A359))</f>
        <v/>
      </c>
      <c r="AA361" s="520"/>
      <c r="AB361" s="521"/>
      <c r="AC361" s="410"/>
      <c r="AD361" s="411"/>
      <c r="AE361" s="412"/>
      <c r="AF361" s="413"/>
      <c r="AG361" s="413"/>
      <c r="AH361" s="414"/>
      <c r="AI361" s="415"/>
      <c r="AJ361" s="411"/>
      <c r="AK361" s="415"/>
      <c r="AL361" s="519" t="str">
        <f>IF(ISBLANK(AL359),"",CONCATENATE($E$12,$F$12,".",$G$12,".","0",RIGHT($AL$349,1),".",RIGHT(AV361,1),$A$101,"-",A359))</f>
        <v/>
      </c>
      <c r="AM361" s="520"/>
      <c r="AN361" s="521"/>
      <c r="AO361" s="410"/>
      <c r="AP361" s="411"/>
      <c r="AQ361" s="412"/>
      <c r="AR361" s="413"/>
      <c r="AS361" s="413"/>
      <c r="AT361" s="414"/>
      <c r="AU361" s="415"/>
      <c r="AV361" s="411"/>
      <c r="AW361" s="415"/>
    </row>
    <row r="362" spans="1:49" s="88" customFormat="1" ht="21" customHeight="1" thickTop="1" x14ac:dyDescent="0.2">
      <c r="A362" s="499" t="s">
        <v>8</v>
      </c>
      <c r="B362" s="487" t="s">
        <v>9</v>
      </c>
      <c r="C362" s="488"/>
      <c r="D362" s="63"/>
      <c r="E362" s="496">
        <f>SUM(G352:J352,G355:J355,G358:J358,G361:J361,)</f>
        <v>56</v>
      </c>
      <c r="F362" s="497"/>
      <c r="G362" s="504" t="s">
        <v>10</v>
      </c>
      <c r="H362" s="505"/>
      <c r="I362" s="505"/>
      <c r="J362" s="506"/>
      <c r="K362" s="525">
        <f>SUM(M352,M355,M358,M361)</f>
        <v>69</v>
      </c>
      <c r="L362" s="496"/>
      <c r="M362" s="497"/>
      <c r="N362" s="487" t="s">
        <v>9</v>
      </c>
      <c r="O362" s="488"/>
      <c r="P362" s="63"/>
      <c r="Q362" s="496">
        <f>SUM(S352:V352,S355:V355,S358:V358,S361:V361,)</f>
        <v>56</v>
      </c>
      <c r="R362" s="497"/>
      <c r="S362" s="504" t="s">
        <v>10</v>
      </c>
      <c r="T362" s="505"/>
      <c r="U362" s="505"/>
      <c r="V362" s="506"/>
      <c r="W362" s="525">
        <f>SUM(Y352,Y355,Y358,Y361)</f>
        <v>69</v>
      </c>
      <c r="X362" s="496"/>
      <c r="Y362" s="497"/>
      <c r="Z362" s="487" t="s">
        <v>9</v>
      </c>
      <c r="AA362" s="488"/>
      <c r="AB362" s="63"/>
      <c r="AC362" s="496">
        <f>SUM(AE352:AH352,AE355:AH355,AE358:AH358,AE361:AH361,)</f>
        <v>56</v>
      </c>
      <c r="AD362" s="497"/>
      <c r="AE362" s="504" t="s">
        <v>10</v>
      </c>
      <c r="AF362" s="505"/>
      <c r="AG362" s="505"/>
      <c r="AH362" s="506"/>
      <c r="AI362" s="525">
        <f>SUM(AK352,AK355,AK358,AK361)</f>
        <v>69</v>
      </c>
      <c r="AJ362" s="496"/>
      <c r="AK362" s="497"/>
      <c r="AL362" s="487" t="s">
        <v>9</v>
      </c>
      <c r="AM362" s="488"/>
      <c r="AN362" s="63"/>
      <c r="AO362" s="496">
        <f>SUM(AQ352:AT352,AQ355:AT355,AQ358:AT358,AQ361:AT361,)</f>
        <v>28</v>
      </c>
      <c r="AP362" s="497"/>
      <c r="AQ362" s="504" t="s">
        <v>10</v>
      </c>
      <c r="AR362" s="505"/>
      <c r="AS362" s="505"/>
      <c r="AT362" s="506"/>
      <c r="AU362" s="525">
        <f>SUM(AW352,AW355,AW358,AW361)</f>
        <v>22</v>
      </c>
      <c r="AV362" s="496"/>
      <c r="AW362" s="497"/>
    </row>
    <row r="363" spans="1:49" s="88" customFormat="1" ht="21" customHeight="1" thickBot="1" x14ac:dyDescent="0.25">
      <c r="A363" s="500"/>
      <c r="B363" s="491" t="s">
        <v>11</v>
      </c>
      <c r="C363" s="492"/>
      <c r="D363" s="66"/>
      <c r="E363" s="501">
        <f>SUM(E352,E355,E358,E361)</f>
        <v>5</v>
      </c>
      <c r="F363" s="502"/>
      <c r="G363" s="491" t="s">
        <v>12</v>
      </c>
      <c r="H363" s="492"/>
      <c r="I363" s="492"/>
      <c r="J363" s="503"/>
      <c r="K363" s="491" t="str">
        <f>BD396</f>
        <v>1E,0D,0C</v>
      </c>
      <c r="L363" s="492"/>
      <c r="M363" s="503"/>
      <c r="N363" s="491" t="s">
        <v>11</v>
      </c>
      <c r="O363" s="492"/>
      <c r="P363" s="66"/>
      <c r="Q363" s="501">
        <f>SUM(Q352,Q355,Q358,Q361)</f>
        <v>5</v>
      </c>
      <c r="R363" s="502"/>
      <c r="S363" s="491" t="s">
        <v>12</v>
      </c>
      <c r="T363" s="492"/>
      <c r="U363" s="492"/>
      <c r="V363" s="503"/>
      <c r="W363" s="491" t="str">
        <f>BD397</f>
        <v>1E,0D,0C</v>
      </c>
      <c r="X363" s="492"/>
      <c r="Y363" s="503"/>
      <c r="Z363" s="491" t="s">
        <v>11</v>
      </c>
      <c r="AA363" s="492"/>
      <c r="AB363" s="66"/>
      <c r="AC363" s="501">
        <f>SUM(AC352,AC355,AC358,AC361)</f>
        <v>5</v>
      </c>
      <c r="AD363" s="502"/>
      <c r="AE363" s="491" t="s">
        <v>12</v>
      </c>
      <c r="AF363" s="492"/>
      <c r="AG363" s="492"/>
      <c r="AH363" s="503"/>
      <c r="AI363" s="491" t="str">
        <f>BD398</f>
        <v>1E,0D,0C</v>
      </c>
      <c r="AJ363" s="492"/>
      <c r="AK363" s="503"/>
      <c r="AL363" s="491" t="s">
        <v>11</v>
      </c>
      <c r="AM363" s="492"/>
      <c r="AN363" s="66"/>
      <c r="AO363" s="501">
        <f>SUM(AO352,AO355,AO358,AO361)</f>
        <v>2</v>
      </c>
      <c r="AP363" s="502"/>
      <c r="AQ363" s="491" t="s">
        <v>12</v>
      </c>
      <c r="AR363" s="492"/>
      <c r="AS363" s="492"/>
      <c r="AT363" s="503"/>
      <c r="AU363" s="491" t="str">
        <f>BD399</f>
        <v>0E,0D,1C</v>
      </c>
      <c r="AV363" s="492"/>
      <c r="AW363" s="503"/>
    </row>
    <row r="364" spans="1:49" s="88" customFormat="1" ht="21" customHeight="1" thickTop="1" x14ac:dyDescent="0.2">
      <c r="A364" s="499" t="s">
        <v>13</v>
      </c>
      <c r="B364" s="487" t="s">
        <v>9</v>
      </c>
      <c r="C364" s="488"/>
      <c r="D364" s="67"/>
      <c r="E364" s="489">
        <f>SUM(G365:J365)</f>
        <v>4</v>
      </c>
      <c r="F364" s="490"/>
      <c r="G364" s="68"/>
      <c r="H364" s="64"/>
      <c r="I364" s="64"/>
      <c r="J364" s="64"/>
      <c r="K364" s="311"/>
      <c r="L364" s="64"/>
      <c r="M364" s="73"/>
      <c r="N364" s="487" t="s">
        <v>9</v>
      </c>
      <c r="O364" s="488"/>
      <c r="P364" s="67"/>
      <c r="Q364" s="489">
        <f>SUM(S365:V365)</f>
        <v>4</v>
      </c>
      <c r="R364" s="490"/>
      <c r="S364" s="68"/>
      <c r="T364" s="64"/>
      <c r="U364" s="64"/>
      <c r="V364" s="64"/>
      <c r="W364" s="311"/>
      <c r="X364" s="64"/>
      <c r="Y364" s="73"/>
      <c r="Z364" s="487" t="s">
        <v>9</v>
      </c>
      <c r="AA364" s="488"/>
      <c r="AB364" s="67"/>
      <c r="AC364" s="489">
        <f>SUM(AE365:AH365)</f>
        <v>4</v>
      </c>
      <c r="AD364" s="490"/>
      <c r="AE364" s="68"/>
      <c r="AF364" s="64"/>
      <c r="AG364" s="64"/>
      <c r="AH364" s="64"/>
      <c r="AI364" s="311"/>
      <c r="AJ364" s="64"/>
      <c r="AK364" s="73"/>
      <c r="AL364" s="487" t="s">
        <v>9</v>
      </c>
      <c r="AM364" s="488"/>
      <c r="AN364" s="67"/>
      <c r="AO364" s="489">
        <f>SUM(AQ365:AT365)</f>
        <v>2</v>
      </c>
      <c r="AP364" s="490"/>
      <c r="AQ364" s="68"/>
      <c r="AR364" s="64"/>
      <c r="AS364" s="64"/>
      <c r="AT364" s="64"/>
      <c r="AU364" s="311"/>
      <c r="AV364" s="64"/>
      <c r="AW364" s="73"/>
    </row>
    <row r="365" spans="1:49" s="78" customFormat="1" ht="21" customHeight="1" thickBot="1" x14ac:dyDescent="0.25">
      <c r="A365" s="500"/>
      <c r="B365" s="491" t="s">
        <v>14</v>
      </c>
      <c r="C365" s="492"/>
      <c r="D365" s="65"/>
      <c r="E365" s="65"/>
      <c r="F365" s="69"/>
      <c r="G365" s="211">
        <f>(G352+G355+G358+G361)/14</f>
        <v>2</v>
      </c>
      <c r="H365" s="211">
        <f>(H352+H355+H358+H361)/14</f>
        <v>2</v>
      </c>
      <c r="I365" s="211">
        <f>(I352+I355+I358+I361)/14</f>
        <v>0</v>
      </c>
      <c r="J365" s="211">
        <f>(J352+J355+J358+J361)/14</f>
        <v>0</v>
      </c>
      <c r="K365" s="580" t="s">
        <v>15</v>
      </c>
      <c r="L365" s="492"/>
      <c r="M365" s="503"/>
      <c r="N365" s="491" t="s">
        <v>14</v>
      </c>
      <c r="O365" s="492"/>
      <c r="P365" s="65"/>
      <c r="Q365" s="65"/>
      <c r="R365" s="69"/>
      <c r="S365" s="211">
        <f>(S352+S355+S358+S361)/14</f>
        <v>2</v>
      </c>
      <c r="T365" s="211">
        <f>(T352+T355+T358+T361)/14</f>
        <v>2</v>
      </c>
      <c r="U365" s="211">
        <f>(U352+U355+U358+U361)/14</f>
        <v>0</v>
      </c>
      <c r="V365" s="211">
        <f>(V352+V355+V358+V361)/14</f>
        <v>0</v>
      </c>
      <c r="W365" s="580" t="s">
        <v>15</v>
      </c>
      <c r="X365" s="492"/>
      <c r="Y365" s="503"/>
      <c r="Z365" s="491" t="s">
        <v>14</v>
      </c>
      <c r="AA365" s="492"/>
      <c r="AB365" s="65"/>
      <c r="AC365" s="65"/>
      <c r="AD365" s="69"/>
      <c r="AE365" s="211">
        <f>(AE352+AE355+AE358+AE361)/14</f>
        <v>2</v>
      </c>
      <c r="AF365" s="211">
        <f>(AF352+AF355+AF358+AF361)/14</f>
        <v>2</v>
      </c>
      <c r="AG365" s="211">
        <f>(AG352+AG355+AG358+AG361)/14</f>
        <v>0</v>
      </c>
      <c r="AH365" s="211">
        <f>(AH352+AH355+AH358+AH361)/14</f>
        <v>0</v>
      </c>
      <c r="AI365" s="580" t="s">
        <v>15</v>
      </c>
      <c r="AJ365" s="492"/>
      <c r="AK365" s="503"/>
      <c r="AL365" s="491" t="s">
        <v>14</v>
      </c>
      <c r="AM365" s="492"/>
      <c r="AN365" s="65"/>
      <c r="AO365" s="65"/>
      <c r="AP365" s="69"/>
      <c r="AQ365" s="211">
        <f>(AQ352+AQ355+AQ358+AQ361)/14</f>
        <v>0</v>
      </c>
      <c r="AR365" s="211">
        <f>(AR352+AR355+AR358+AR361)/14</f>
        <v>0</v>
      </c>
      <c r="AS365" s="211">
        <f>(AS352+AS355+AS358+AS361)/14</f>
        <v>2</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2"/>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0"/>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79"/>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4</v>
      </c>
      <c r="BC380" s="123">
        <f>COUNTIF($F21,"C")+COUNTIF($F24,"C")+COUNTIF($F27,"C")+COUNTIF($F30,"C")+COUNTIF($F33,"C")+COUNTIF($F36,"C")+COUNTIF($F39,"C")+COUNTIF($F42,"C")+COUNTIF($F45,"C")+COUNTIF($F48,"C")</f>
        <v>1</v>
      </c>
      <c r="BD380" s="123" t="str">
        <f t="shared" ref="BD380:BD387" si="1">CONCATENATE(BA380,"E,",BB380,"D,",BC380,"C")</f>
        <v>4E,4D,1C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1</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322</v>
      </c>
      <c r="CC380" s="123">
        <f>($G$21+$H$21+$I$21+$J$21)*COUNTIF($L$21,"DD")+($G$24+$H$24+$I$24+$J$24)*COUNTIF($L$24,"DD")+($G$27+$H$27+$I$27+$J$27)*COUNTIF($L$27,"DD")+($G$30+$H$30+$I$30+$J$30)*COUNTIF($L$30,"DD")+($G$33+$H$33+$I$33+$J$33)*COUNTIF($L$33,"DD")+($G$36+$H$36+$I$36+$J$36)*COUNTIF($L$36,"DD")+($G$39+$H$39+$I$39+$J$39)*COUNTIF($L$39,"DD")+($G$42+$H$42+$I$42+$J$42)*COUNTIF($L$42,"DD")+($G$45+$H$45+$I$45+$J$45)*COUNTIF($L$45,"DD")+($G$48+$H$48+$I$48+$J$48)*COUNTIF($L$48,"DD")</f>
        <v>28</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1</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126</v>
      </c>
      <c r="CC381" s="123">
        <f>($S$21+$T$21+$U$21+$V$21)*COUNTIF($X$21,"DD")+($S$24+$T$24+$U$24+$V$24)*COUNTIF($X$24,"DD")+($S$27+$T$27+$U$27+$V$27)*COUNTIF($X$27,"DD")+($S$30+$T$30+$U$30+$V$30)*COUNTIF($X$30,"DD")+($S$33+$T$33+$U$33+$V$33)*COUNTIF($X$33,"DD")+($S$36+$T$36+$U$36+$V$36)*COUNTIF($X$36,"DD")+($S$39+$T$39+$U$39+$V$39)*COUNTIF($X$39,"DD")+($S$42+$T$42+$U$42+$V$42)*COUNTIF($X$42,"DD")+($S$45+$T$45+$U$45+$V$45)*COUNTIF($X$45,"DD")+($S$48+$T$48+$U$48+$V$48)*COUNTIF($X$48,"DD")</f>
        <v>182</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98</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336</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42</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5</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5E,3D,1C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56</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252</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4</v>
      </c>
      <c r="BC385" s="123">
        <f>COUNTIF($R$73,"C")+COUNTIF($R$76,"C")+COUNTIF($R$79,"C")+COUNTIF($R$82,"C")+COUNTIF($R$85,"C")+COUNTIF($R$88,"C")+COUNTIF($R$91,"C")+COUNTIF($R$94,"C")+COUNTIF($R$97,"C")+COUNTIF($R$100,"C")</f>
        <v>1</v>
      </c>
      <c r="BD385" s="123" t="str">
        <f t="shared" si="1"/>
        <v>4E,4D,1C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30</v>
      </c>
      <c r="BN385" s="123">
        <f>$Q$73*COUNTIF($N$71,"*op?ional*")+$Q$76*COUNTIF($N$74,"*op?ional*")+$Q$79*COUNTIF($N$77,"*op?ional*")+$Q$82*COUNTIF($N$80,"*op?ional*")+$Q$85*COUNTIF($N$83,"*op?ional*")+$Q$88*COUNTIF($N$86,"*op?ional*")+$Q$91*COUNTIF($N$89,"*op?ional*")+$Q$94*COUNTIF($N$92,"*op?ional*")+$Q$97*COUNTIF($N$95,"*op?ional*")+$Q$100*COUNTIF($N$98,"*op?ional*")</f>
        <v>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364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0</v>
      </c>
      <c r="BZ385" s="129">
        <f>Q362</f>
        <v>56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140</v>
      </c>
      <c r="CD385" s="123">
        <f>($S$73+$T$73+$U$73+$V$73)*COUNTIF($X$73,"DS")+($S$76+$T$76+$U$76+$V$76)*COUNTIF($X$76,"DS")+($S$79+$T$79+$U$79+$V$79)*COUNTIF($X$79,"DS")+($S$82+$T$82+$U$82+$V$82)*COUNTIF($X$82,"DS")+($S$85+$T$85+$U$85+$V$85)*COUNTIF($X$85,"DS")+($S$88+$T$88+$U$88+$V$88)*COUNTIF($X$88,"DS")+($S$91+$T$91+$U$91+$V$91)*COUNTIF($X$91,"DS")+($S$94+$T$94+$U$94+$V$94)*COUNTIF($X$94,"DS")+($S$100+$T$100+$U$100+$V$100)*COUNTIF($X$100,"DS")+($S$97+$T$97+$U$97+$V$97)*COUNTIF($X$97,"DS")</f>
        <v>196</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1</v>
      </c>
      <c r="BD386" s="123" t="str">
        <f t="shared" si="1"/>
        <v>4E,3D,1C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27</v>
      </c>
      <c r="BN386" s="123">
        <f>$AC$73*COUNTIF($Z$71,"*op?ional*")+$AC$76*COUNTIF($Z$74,"*op?ional*")+$AC$79*COUNTIF($Z$77,"*op?ional*")+$AC$82*COUNTIF($Z$80,"*op?ional*")+$AC$85*COUNTIF($Z$83,"*op?ional*")+$AC$88*COUNTIF($Z$86,"*op?ional*")+$AC$91*COUNTIF($Z$89,"*op?ional*")+$AC$94*COUNTIF($Z$92,"*op?ional*")+$AC$97*COUNTIF($Z$95,"*op?ional*")+$AC$100*COUNTIF($Z$98,"*op?ional*")</f>
        <v>3</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322</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42</v>
      </c>
      <c r="BZ386" s="129">
        <f>AC362</f>
        <v>56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364</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182</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25</v>
      </c>
      <c r="BC388" s="50">
        <f>SUM(BC380:BC387)</f>
        <v>8</v>
      </c>
      <c r="BD388" s="50"/>
      <c r="BE388" s="50"/>
      <c r="BF388" s="50"/>
      <c r="BG388" s="50"/>
      <c r="BH388" s="50"/>
      <c r="BI388" s="51"/>
      <c r="BJ388" s="51"/>
      <c r="BK388" s="51"/>
      <c r="BL388" s="50">
        <f>SUM(BL380:BL387)</f>
        <v>240</v>
      </c>
      <c r="BM388" s="50">
        <f t="shared" ref="BM388:BS388" si="3">SUM(BM380:BM387)</f>
        <v>222</v>
      </c>
      <c r="BN388" s="50">
        <f t="shared" si="3"/>
        <v>18</v>
      </c>
      <c r="BO388" s="50">
        <f t="shared" si="3"/>
        <v>0</v>
      </c>
      <c r="BP388" s="50">
        <f t="shared" si="3"/>
        <v>8</v>
      </c>
      <c r="BQ388" s="50">
        <f t="shared" si="3"/>
        <v>5</v>
      </c>
      <c r="BR388" s="50">
        <f t="shared" si="3"/>
        <v>10</v>
      </c>
      <c r="BS388" s="50">
        <f t="shared" si="3"/>
        <v>6</v>
      </c>
      <c r="BT388" s="50"/>
      <c r="BU388" s="51"/>
      <c r="BV388" s="50">
        <f>SUM(BV380:BV387)</f>
        <v>3010</v>
      </c>
      <c r="BW388" s="50">
        <f>SUM(BW380:BW387)</f>
        <v>0</v>
      </c>
      <c r="BX388" s="50">
        <f>SUM(BX380:BX387)</f>
        <v>2786</v>
      </c>
      <c r="BY388" s="50">
        <f>SUM(BY380:BY387)</f>
        <v>224</v>
      </c>
      <c r="BZ388" s="50">
        <f>SUM(BZ380:BZ387)</f>
        <v>476</v>
      </c>
      <c r="CA388" s="50"/>
      <c r="CB388" s="50">
        <f>SUM(CB380:CB387)</f>
        <v>546</v>
      </c>
      <c r="CC388" s="50">
        <f>SUM(CC380:CC387)</f>
        <v>1218</v>
      </c>
      <c r="CD388" s="50">
        <f>SUM(CD380:CD387)</f>
        <v>994</v>
      </c>
      <c r="CE388" s="50">
        <f>SUM(CE380:CE387)</f>
        <v>252</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1</v>
      </c>
      <c r="BB396" s="123">
        <f>COUNTIF($F$352,"D")+COUNTIF($F$355,"D")+COUNTIF($F$358,"D")+COUNTIF($F$361,"D")+COUNTIF($F$352,"P-D")+COUNTIF($F$355,"P-D")+COUNTIF($F$358,"P-D")+COUNTIF($F$361,"P-D")</f>
        <v>0</v>
      </c>
      <c r="BC396" s="123">
        <f>COUNTIF($F$352,"C")+COUNTIF($F$355,"C")+COUNTIF($F$358,"C")+COUNTIF($F$361,"C")</f>
        <v>0</v>
      </c>
      <c r="BD396" s="123" t="str">
        <f t="shared" si="4"/>
        <v>1E,0D,0C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0</v>
      </c>
      <c r="BD397" s="123" t="str">
        <f t="shared" si="4"/>
        <v>1E,0D,0C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1</v>
      </c>
      <c r="BB398" s="123">
        <f>COUNTIF($AD$352,"D")+COUNTIF($AD$355,"D")+COUNTIF($AD$358,"D")+COUNTIF($AD$361,"D")+COUNTIF($AD$352,"P-D")+COUNTIF($AD$355,"P-D")+COUNTIF($AD$358,"P-D")+COUNTIF($AD$361,"P-D")</f>
        <v>0</v>
      </c>
      <c r="BC398" s="123">
        <f>COUNTIF($AD$352,"C")+COUNTIF($AD$355,"C")+COUNTIF($AD$358,"C")+COUNTIF($AD$361,"C")</f>
        <v>0</v>
      </c>
      <c r="BD398" s="123" t="str">
        <f t="shared" si="4"/>
        <v>1E,0D,0C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2</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178</v>
      </c>
      <c r="AZ404" s="323">
        <v>1</v>
      </c>
      <c r="BA404" s="323">
        <v>2</v>
      </c>
      <c r="BB404" s="323">
        <v>3</v>
      </c>
      <c r="BC404" s="323">
        <v>4</v>
      </c>
      <c r="BD404" s="323"/>
      <c r="BE404" s="324">
        <v>1</v>
      </c>
      <c r="BF404" s="324">
        <v>2</v>
      </c>
      <c r="BG404" s="324">
        <v>3</v>
      </c>
      <c r="BH404" s="324">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0"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0"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0"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0"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178</v>
      </c>
      <c r="AZ417" s="325">
        <v>5</v>
      </c>
      <c r="BA417" s="325">
        <v>6</v>
      </c>
      <c r="BB417" s="325">
        <v>7</v>
      </c>
      <c r="BC417" s="325">
        <v>8</v>
      </c>
      <c r="BD417" s="325"/>
      <c r="BE417" s="324">
        <v>5</v>
      </c>
      <c r="BF417" s="324">
        <v>6</v>
      </c>
      <c r="BG417" s="324">
        <v>7</v>
      </c>
      <c r="BH417" s="324">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2">
        <f t="shared" si="9"/>
        <v>0</v>
      </c>
      <c r="BM425" s="282">
        <f t="shared" si="10"/>
        <v>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Practica 2 de domeniu</v>
      </c>
      <c r="BA426" s="124" t="str">
        <f>IF(LEFT(TRIM(N95),7)="Practic",N95,"")</f>
        <v>Practica 3 de specialitate</v>
      </c>
      <c r="BB426" s="124" t="str">
        <f>IF(LEFT(TRIM(Z95),7)="Practic",Z95,"")</f>
        <v/>
      </c>
      <c r="BC426" s="124" t="str">
        <f>IF(LEFT(TRIM(AL95),7)="Practic",AL95,"")</f>
        <v/>
      </c>
      <c r="BD426" s="123"/>
      <c r="BE426" s="170">
        <f>IF(AZ426="","",K97)</f>
        <v>100</v>
      </c>
      <c r="BF426" s="170">
        <f>IF(BA426="","",W97)</f>
        <v>100</v>
      </c>
      <c r="BG426" s="170" t="str">
        <f>IF(BB426="","",AI97)</f>
        <v/>
      </c>
      <c r="BH426" s="170" t="str">
        <f>IF(BC426="","",AU97)</f>
        <v/>
      </c>
      <c r="BI426" s="51"/>
      <c r="BJ426" s="51"/>
      <c r="BK426" s="51"/>
      <c r="BL426" s="282">
        <f t="shared" si="9"/>
        <v>100</v>
      </c>
      <c r="BM426" s="282">
        <f t="shared" si="10"/>
        <v>100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3"/>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AUTOVEHICULE RUTIERE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3"/>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3"/>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09"/>
      <c r="L444" s="51"/>
      <c r="M444" s="51"/>
      <c r="N444" s="269"/>
      <c r="O444" s="375"/>
      <c r="P444" s="269"/>
      <c r="Q444" s="269"/>
      <c r="R444" s="269"/>
      <c r="S444" s="269"/>
      <c r="T444" s="269"/>
      <c r="U444" s="269"/>
      <c r="V444" s="269"/>
      <c r="W444" s="309"/>
      <c r="X444" s="51"/>
      <c r="Y444" s="51"/>
      <c r="Z444" s="269"/>
      <c r="AA444" s="269"/>
      <c r="AB444" s="269"/>
      <c r="AC444" s="269"/>
      <c r="AD444" s="269"/>
      <c r="AE444" s="269"/>
      <c r="AF444" s="269"/>
      <c r="AG444" s="269"/>
      <c r="AH444" s="269"/>
      <c r="AI444" s="309"/>
      <c r="AJ444" s="51"/>
      <c r="AK444" s="51"/>
      <c r="AL444" s="269"/>
      <c r="AM444" s="269"/>
      <c r="AN444" s="269"/>
      <c r="AO444" s="269"/>
      <c r="AP444" s="269"/>
      <c r="AQ444" s="269"/>
      <c r="AR444" s="269"/>
      <c r="AS444" s="269"/>
      <c r="AT444" s="269"/>
      <c r="AU444" s="309"/>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5" t="s">
        <v>207</v>
      </c>
      <c r="BM444" s="247" t="s">
        <v>200</v>
      </c>
      <c r="BN444" s="334" t="s">
        <v>278</v>
      </c>
      <c r="BO444" s="260" t="s">
        <v>210</v>
      </c>
      <c r="BP444" s="247" t="s">
        <v>201</v>
      </c>
      <c r="BQ444" s="247" t="s">
        <v>198</v>
      </c>
      <c r="BR444" s="247" t="s">
        <v>199</v>
      </c>
      <c r="BS444" s="247" t="s">
        <v>196</v>
      </c>
      <c r="BT444" s="247" t="s">
        <v>226</v>
      </c>
      <c r="BU444" s="247" t="s">
        <v>211</v>
      </c>
      <c r="BV444" s="247" t="s">
        <v>212</v>
      </c>
      <c r="BW444" s="422"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0" t="s">
        <v>196</v>
      </c>
      <c r="G445" s="401"/>
      <c r="H445" s="400" t="s">
        <v>6</v>
      </c>
      <c r="I445" s="400" t="s">
        <v>286</v>
      </c>
      <c r="J445" s="400" t="s">
        <v>287</v>
      </c>
      <c r="K445" s="401" t="s">
        <v>294</v>
      </c>
      <c r="L445" s="400" t="s">
        <v>199</v>
      </c>
      <c r="M445" s="401"/>
      <c r="N445" s="400" t="s">
        <v>279</v>
      </c>
      <c r="O445" s="400" t="s">
        <v>276</v>
      </c>
      <c r="P445" s="402"/>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L391.20.01.F1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6">
        <f>IF($AZ445&lt;&gt;"",BH445+BI445,"")</f>
        <v>56</v>
      </c>
      <c r="BK445" s="328">
        <f>IF($AZ445&lt;&gt;"",ROUND(BN445/14,1),"")</f>
        <v>0</v>
      </c>
      <c r="BL445" s="341">
        <f>IF($AZ445&lt;&gt;"",ROUND(BO445/14,1),"")</f>
        <v>0</v>
      </c>
      <c r="BM445" s="126">
        <f>IF($AZ445="","",IF($BK445&lt;&gt;"",$BK445,0)+IF($BL445&lt;&gt;"",$BL445,0))</f>
        <v>0</v>
      </c>
      <c r="BN445" s="328">
        <f>IF(AZ445&lt;&gt;"",K$21,"")</f>
        <v>0</v>
      </c>
      <c r="BO445" s="127" t="str">
        <f>IF(COUNTIF($AZ445,"=*Elaborare proiect de diplom?*"),$J$21,"0")</f>
        <v>0</v>
      </c>
      <c r="BP445" s="126">
        <f>IF($AZ445="","",IF($BN445&lt;&gt;"",$BN445,0)+IF($BO445&lt;&gt;"",$BO445,0))</f>
        <v>0</v>
      </c>
      <c r="BQ445" s="341">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8"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5">
        <f>IF(AND((F446&gt;0), (N446&gt;0)),1,0)</f>
        <v>1</v>
      </c>
      <c r="E446" s="254"/>
      <c r="F446" s="127">
        <f>E$21</f>
        <v>4</v>
      </c>
      <c r="G446" s="254"/>
      <c r="H446" s="127">
        <f>G$21</f>
        <v>28</v>
      </c>
      <c r="I446" s="367">
        <f>$H$21+$I$21+$J$21</f>
        <v>28</v>
      </c>
      <c r="J446" s="126">
        <f>H446+I446</f>
        <v>56</v>
      </c>
      <c r="K446" s="254">
        <f>$K$21</f>
        <v>0</v>
      </c>
      <c r="L446" s="127">
        <f>$M$21</f>
        <v>44</v>
      </c>
      <c r="M446" s="255"/>
      <c r="N446" s="367">
        <f>IF(ISNUMBER(L446+K446+J446), L446+K446+J446,0)</f>
        <v>100</v>
      </c>
      <c r="O446" s="395" t="b">
        <f>IF(D446=0,TRUE, IF(N446/25=F446,TRUE,FALSE))</f>
        <v>1</v>
      </c>
      <c r="P446" s="403">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L391.20.01.F2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6">
        <f>IF($AZ446&lt;&gt;"",BH446+BI446,"")</f>
        <v>56</v>
      </c>
      <c r="BK446" s="328">
        <f>IF($AZ446&lt;&gt;"",ROUND(BN446/14,1),"")</f>
        <v>0</v>
      </c>
      <c r="BL446" s="341">
        <f t="shared" ref="BL446:BL455" si="18">IF($AZ446&lt;&gt;"",ROUND(BO446/14,1),"")</f>
        <v>0</v>
      </c>
      <c r="BM446" s="126">
        <f t="shared" ref="BM446:BM455" si="19">IF($AZ446="","",IF($BK446&lt;&gt;"",$BK446,0)+IF($BL446&lt;&gt;"",$BL446,0))</f>
        <v>0</v>
      </c>
      <c r="BN446" s="328">
        <f>IF(AZ446&lt;&gt;"",K$24,"")</f>
        <v>0</v>
      </c>
      <c r="BO446" s="127" t="str">
        <f>IF(COUNTIF($AZ446,"=*Elaborare proiect de diplom?*"),$J$24,"0")</f>
        <v>0</v>
      </c>
      <c r="BP446" s="126">
        <f t="shared" ref="BP446:BP455" si="20">IF($AZ446="","",IF($BN446&lt;&gt;"",$BN446,0)+IF($BO446&lt;&gt;"",$BO446,0))</f>
        <v>0</v>
      </c>
      <c r="BQ446" s="341">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8"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5">
        <f t="shared" ref="D447:D456" si="24">IF(AND((F447&gt;0), (N447&gt;0)),1,0)</f>
        <v>1</v>
      </c>
      <c r="E447" s="254"/>
      <c r="F447" s="367">
        <f>E$24</f>
        <v>4</v>
      </c>
      <c r="G447" s="254"/>
      <c r="H447" s="367">
        <f>G$24</f>
        <v>28</v>
      </c>
      <c r="I447" s="367">
        <f>$H$24+$I$24+$J$24</f>
        <v>28</v>
      </c>
      <c r="J447" s="126">
        <f t="shared" ref="J447:J456" si="25">H447+I447</f>
        <v>56</v>
      </c>
      <c r="K447" s="254">
        <f>$K$24</f>
        <v>0</v>
      </c>
      <c r="L447" s="367">
        <f>$M$24</f>
        <v>44</v>
      </c>
      <c r="M447" s="255"/>
      <c r="N447" s="367">
        <f t="shared" ref="N447:N456" si="26">IF(ISNUMBER(L447+K447+J447), L447+K447+J447,0)</f>
        <v>100</v>
      </c>
      <c r="O447" s="395" t="b">
        <f t="shared" ref="O447:O456" si="27">IF(D447=0,TRUE, IF(N447/25=F447,TRUE,FALSE))</f>
        <v>1</v>
      </c>
      <c r="P447" s="403">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L391.20.01.F3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1">
        <f>IF(COUNTIFS($B$25,"&lt;&gt;"&amp;"",$B$25,"&lt;&gt;practic?*",$B$25,"&lt;&gt;*Elaborare proiect de diplom?*",$B$25,"&lt;&gt;*op?ional*",$B$25,"&lt;&gt;*Disciplin? facultativ?*", $B$25,"&lt;&gt;*Examen de diplom?*"),$G$27,"")</f>
        <v>42</v>
      </c>
      <c r="BI447" s="341">
        <f>IF(COUNTIFS($B$25,"&lt;&gt;"&amp;"",$B$25,"&lt;&gt;practic?*",$B$25,"&lt;&gt;*Elaborare proiect de diplom?*",$B$25,"&lt;&gt;*op?ional*",$B$25,"&lt;&gt;*Disciplin? facultativ?*", $B$25,"&lt;&gt;*Examen de diplom?*"),($H$27+$I$27+$J$27),"")</f>
        <v>28</v>
      </c>
      <c r="BJ447" s="126">
        <f t="shared" ref="BJ447:BJ454" si="28">IF($AZ447&lt;&gt;"",BH447+BI447,"")</f>
        <v>70</v>
      </c>
      <c r="BK447" s="328">
        <f t="shared" ref="BK447:BK454" si="29">IF($AZ447&lt;&gt;"",ROUND(BN447/14,1),"")</f>
        <v>0</v>
      </c>
      <c r="BL447" s="341">
        <f t="shared" si="18"/>
        <v>0</v>
      </c>
      <c r="BM447" s="126">
        <f t="shared" si="19"/>
        <v>0</v>
      </c>
      <c r="BN447" s="328">
        <f>IF(AZ447&lt;&gt;"",K$27,"")</f>
        <v>0</v>
      </c>
      <c r="BO447" s="127" t="str">
        <f>IF(COUNTIF($AZ447,"=*Elaborare proiect de diplom?*"),$J$27,"0")</f>
        <v>0</v>
      </c>
      <c r="BP447" s="126">
        <f t="shared" si="20"/>
        <v>0</v>
      </c>
      <c r="BQ447" s="341">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8"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5">
        <f t="shared" si="24"/>
        <v>1</v>
      </c>
      <c r="E448" s="254"/>
      <c r="F448" s="367">
        <f>E$27</f>
        <v>5</v>
      </c>
      <c r="G448" s="254"/>
      <c r="H448" s="367">
        <f>G$27</f>
        <v>42</v>
      </c>
      <c r="I448" s="367">
        <f>$H$27+$I$27+$J$27</f>
        <v>28</v>
      </c>
      <c r="J448" s="126">
        <f t="shared" si="25"/>
        <v>70</v>
      </c>
      <c r="K448" s="254">
        <f>$K$27</f>
        <v>0</v>
      </c>
      <c r="L448" s="367">
        <f>$M$27</f>
        <v>55</v>
      </c>
      <c r="M448" s="255"/>
      <c r="N448" s="367">
        <f t="shared" si="26"/>
        <v>125</v>
      </c>
      <c r="O448" s="395" t="b">
        <f t="shared" si="27"/>
        <v>1</v>
      </c>
      <c r="P448" s="403">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L391.20.01.F4</v>
      </c>
      <c r="AY448" s="244">
        <v>4</v>
      </c>
      <c r="AZ448" s="249" t="str">
        <f>IF(COUNTIFS($B$28,"&lt;&gt;"&amp;"",$B$28,"&lt;&gt;practic?*",$B$28,"&lt;&gt;*op?ional*",$B$28,"&lt;&gt;*Disciplin? facultativ?*", $B$28,"&lt;&gt;*Examen de diplom?*"),$B$28,"")</f>
        <v>Programarea calculatoarelor şi limbaje de programare</v>
      </c>
      <c r="BA448" s="244">
        <f>IF($AZ$448="","",ROUND(RIGHT($B$18,1)/2,0))</f>
        <v>1</v>
      </c>
      <c r="BB448" s="244" t="str">
        <f>IF($AZ$448="","",RIGHT($B$18,1))</f>
        <v>1</v>
      </c>
      <c r="BC448" s="244" t="str">
        <f>IF($AZ$448="","",$F$30)</f>
        <v>D</v>
      </c>
      <c r="BD448" s="244" t="str">
        <f>IF($AZ$448="","","DI")</f>
        <v>DI</v>
      </c>
      <c r="BE448" s="126">
        <f t="shared" si="15"/>
        <v>2</v>
      </c>
      <c r="BF448" s="126">
        <f t="shared" si="16"/>
        <v>2</v>
      </c>
      <c r="BG448" s="126">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6">
        <f t="shared" si="28"/>
        <v>56</v>
      </c>
      <c r="BK448" s="328">
        <f t="shared" si="29"/>
        <v>0</v>
      </c>
      <c r="BL448" s="341">
        <f t="shared" si="18"/>
        <v>0</v>
      </c>
      <c r="BM448" s="126">
        <f t="shared" si="19"/>
        <v>0</v>
      </c>
      <c r="BN448" s="328">
        <f>IF(AZ448&lt;&gt;"",K$30,"")</f>
        <v>0</v>
      </c>
      <c r="BO448" s="127" t="str">
        <f>IF(COUNTIF($AZ448,"=*Elaborare proiect de diplom?*"),$J$30,"0")</f>
        <v>0</v>
      </c>
      <c r="BP448" s="126">
        <f t="shared" si="20"/>
        <v>0</v>
      </c>
      <c r="BQ448" s="341">
        <f t="shared" si="21"/>
        <v>3.1</v>
      </c>
      <c r="BR448" s="258">
        <f>IF(COUNTIFS($B$28,"&lt;&gt;"&amp;"",$B$28,"&lt;&gt;practic?*",$B$28,"&lt;&gt;*op?ional*",$B$28,"&lt;&gt;*Disciplin? facultativ?*", $B$28,"&lt;&gt;*Examen de diplom?*"),IF($M$30&lt;&gt;"",$M$30,""),"")</f>
        <v>44</v>
      </c>
      <c r="BS448" s="244">
        <f>IF($AZ$448="","",$E$30)</f>
        <v>4</v>
      </c>
      <c r="BT448" s="169" t="str">
        <f>IF(COUNTIFS($B$28,"&lt;&gt;"&amp;"",$B$28,"&lt;&gt;practic?*",$B$28,"&lt;&gt;*op?ional*",$B$28,"&lt;&gt;*Disciplin? facultativ?*",$B$28,"&lt;&gt;*Examen de diplom?*"),$L$30,"")</f>
        <v>DF</v>
      </c>
      <c r="BU448" s="126">
        <f t="shared" si="22"/>
        <v>7.1</v>
      </c>
      <c r="BV448" s="127">
        <f t="shared" si="23"/>
        <v>100</v>
      </c>
      <c r="BW448" s="418"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5">
        <f t="shared" si="24"/>
        <v>1</v>
      </c>
      <c r="E449" s="254"/>
      <c r="F449" s="127">
        <f>E$30</f>
        <v>4</v>
      </c>
      <c r="G449" s="254"/>
      <c r="H449" s="127">
        <f>G$30</f>
        <v>28</v>
      </c>
      <c r="I449" s="367">
        <f>$H$30+$I$30+$J$30</f>
        <v>28</v>
      </c>
      <c r="J449" s="126">
        <f t="shared" si="25"/>
        <v>56</v>
      </c>
      <c r="K449" s="254">
        <f>$K$30</f>
        <v>0</v>
      </c>
      <c r="L449" s="127">
        <f>$M$30</f>
        <v>44</v>
      </c>
      <c r="M449" s="255"/>
      <c r="N449" s="367">
        <f t="shared" si="26"/>
        <v>100</v>
      </c>
      <c r="O449" s="395" t="b">
        <f t="shared" si="27"/>
        <v>1</v>
      </c>
      <c r="P449" s="403">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L391.20.01.F5</v>
      </c>
      <c r="AY449" s="244">
        <v>5</v>
      </c>
      <c r="AZ449" s="249" t="str">
        <f>IF(COUNTIFS($B$31,"&lt;&gt;"&amp;"",$B$31,"&lt;&gt;practic?*",$B$31,"&lt;&gt;*op?ional*",$B$31,"&lt;&gt;*Disciplin? facultativ?*", $B$31,"&lt;&gt;*Examen de diplom?*"),$B$31,"")</f>
        <v>Geometrie descriptivă</v>
      </c>
      <c r="BA449" s="244">
        <f>IF($AZ$449="","",ROUND(RIGHT($B$18,1)/2,0))</f>
        <v>1</v>
      </c>
      <c r="BB449" s="244" t="str">
        <f>IF($AZ$449="","",RIGHT($B$18,1))</f>
        <v>1</v>
      </c>
      <c r="BC449" s="244" t="str">
        <f>IF($AZ$449="","",$F$33)</f>
        <v>D</v>
      </c>
      <c r="BD449" s="244" t="str">
        <f>IF($AZ$449="","","DI")</f>
        <v>DI</v>
      </c>
      <c r="BE449" s="126">
        <f t="shared" si="15"/>
        <v>2</v>
      </c>
      <c r="BF449" s="126">
        <f t="shared" si="16"/>
        <v>1</v>
      </c>
      <c r="BG449" s="126">
        <f t="shared" si="17"/>
        <v>3</v>
      </c>
      <c r="BH449" s="341">
        <f>IF(COUNTIFS($B$31,"&lt;&gt;"&amp;"",$B$31,"&lt;&gt;practic?*",$B$31,"&lt;&gt;*Elaborare proiect de diplom?*",$B$31,"&lt;&gt;*op?ional*",$B$31,"&lt;&gt;*Disciplin? facultativ?*", $B$31,"&lt;&gt;*Examen de diplom?*"),$G$33,"")</f>
        <v>28</v>
      </c>
      <c r="BI449" s="341">
        <f>IF(COUNTIFS($B$31,"&lt;&gt;"&amp;"",$B$31,"&lt;&gt;practic?*",$B$31,"&lt;&gt;*Elaborare proiect de diplom?*",$B$31,"&lt;&gt;*op?ional*",$B$31,"&lt;&gt;*Disciplin? facultativ?*", $B$31,"&lt;&gt;*Examen de diplom?*"),($H$33+$I$33+$J$33),"")</f>
        <v>14</v>
      </c>
      <c r="BJ449" s="126">
        <f t="shared" si="28"/>
        <v>42</v>
      </c>
      <c r="BK449" s="328">
        <f t="shared" si="29"/>
        <v>0</v>
      </c>
      <c r="BL449" s="341">
        <f t="shared" si="18"/>
        <v>0</v>
      </c>
      <c r="BM449" s="126">
        <f t="shared" si="19"/>
        <v>0</v>
      </c>
      <c r="BN449" s="328">
        <f>IF(AZ449&lt;&gt;"",K$33,"")</f>
        <v>0</v>
      </c>
      <c r="BO449" s="127" t="str">
        <f>IF(COUNTIF($AZ449,"=*Elaborare proiect de diplom?*"),$J$33,"0")</f>
        <v>0</v>
      </c>
      <c r="BP449" s="126">
        <f t="shared" si="20"/>
        <v>0</v>
      </c>
      <c r="BQ449" s="341">
        <f t="shared" si="21"/>
        <v>4.0999999999999996</v>
      </c>
      <c r="BR449" s="258">
        <f>IF(COUNTIFS($B$31,"&lt;&gt;"&amp;"",$B$31,"&lt;&gt;practic?*",$B$31,"&lt;&gt;*op?ional*",$B$31,"&lt;&gt;*Disciplin? facultativ?*", $B$31,"&lt;&gt;*Examen de diplom?*"),IF($M$33&lt;&gt;"",$M$33,""),"")</f>
        <v>58</v>
      </c>
      <c r="BS449" s="244">
        <f>IF($AZ$449="","",$E$33)</f>
        <v>4</v>
      </c>
      <c r="BT449" s="169" t="str">
        <f>IF(COUNTIFS($B$31,"&lt;&gt;"&amp;"",$B$31,"&lt;&gt;practic?*",$B$31,"&lt;&gt;*op?ional*",$B$31,"&lt;&gt;*Disciplin? facultativ?*",$B$31,"&lt;&gt;*Examen de diplom?*"),$L$33,"")</f>
        <v>DF</v>
      </c>
      <c r="BU449" s="126">
        <f t="shared" si="22"/>
        <v>7.1</v>
      </c>
      <c r="BV449" s="127">
        <f t="shared" si="23"/>
        <v>100</v>
      </c>
      <c r="BW449" s="418"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5">
        <f t="shared" si="24"/>
        <v>1</v>
      </c>
      <c r="F450" s="367">
        <f>E$33</f>
        <v>4</v>
      </c>
      <c r="H450" s="367">
        <f>G$33</f>
        <v>28</v>
      </c>
      <c r="I450" s="367">
        <f>$H$33+$I$33+$J$33</f>
        <v>14</v>
      </c>
      <c r="J450" s="126">
        <f t="shared" si="25"/>
        <v>42</v>
      </c>
      <c r="K450" s="309">
        <f>$K$33</f>
        <v>0</v>
      </c>
      <c r="L450" s="367">
        <f>$M$33</f>
        <v>58</v>
      </c>
      <c r="N450" s="367">
        <f t="shared" si="26"/>
        <v>100</v>
      </c>
      <c r="O450" s="395" t="b">
        <f t="shared" si="27"/>
        <v>1</v>
      </c>
      <c r="P450" s="403">
        <f t="shared" si="14"/>
        <v>25</v>
      </c>
      <c r="AX450" s="124" t="str">
        <f>$B$36</f>
        <v>L391.20.01.F6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6">
        <f t="shared" si="28"/>
        <v>42</v>
      </c>
      <c r="BK450" s="328">
        <f t="shared" si="29"/>
        <v>0</v>
      </c>
      <c r="BL450" s="341">
        <f t="shared" si="18"/>
        <v>0</v>
      </c>
      <c r="BM450" s="126">
        <f t="shared" si="19"/>
        <v>0</v>
      </c>
      <c r="BN450" s="328">
        <f>IF(AZ450&lt;&gt;"",K$36,"")</f>
        <v>0</v>
      </c>
      <c r="BO450" s="127" t="str">
        <f>IF(COUNTIF($AZ450,"=*Elaborare proiect de diplom?*"),$J$36,"0")</f>
        <v>0</v>
      </c>
      <c r="BP450" s="126">
        <f t="shared" si="20"/>
        <v>0</v>
      </c>
      <c r="BQ450" s="341">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8"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5">
        <f t="shared" si="24"/>
        <v>1</v>
      </c>
      <c r="F451" s="367">
        <f>E$36</f>
        <v>3</v>
      </c>
      <c r="H451" s="367">
        <f>G$36</f>
        <v>28</v>
      </c>
      <c r="I451" s="367">
        <f>$H$36+$I$36+$J$36</f>
        <v>14</v>
      </c>
      <c r="J451" s="126">
        <f t="shared" si="25"/>
        <v>42</v>
      </c>
      <c r="K451" s="309">
        <f>$K$36</f>
        <v>0</v>
      </c>
      <c r="L451" s="367">
        <f>$M$36</f>
        <v>33</v>
      </c>
      <c r="N451" s="367">
        <f t="shared" si="26"/>
        <v>75</v>
      </c>
      <c r="O451" s="395" t="b">
        <f t="shared" si="27"/>
        <v>1</v>
      </c>
      <c r="P451" s="403">
        <f t="shared" si="14"/>
        <v>25</v>
      </c>
      <c r="AX451" s="124" t="str">
        <f>$B$39</f>
        <v>L391.20.01.C7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6">
        <f t="shared" si="28"/>
        <v>28</v>
      </c>
      <c r="BK451" s="328">
        <f t="shared" si="29"/>
        <v>0</v>
      </c>
      <c r="BL451" s="341">
        <f t="shared" si="18"/>
        <v>0</v>
      </c>
      <c r="BM451" s="126">
        <f t="shared" si="19"/>
        <v>0</v>
      </c>
      <c r="BN451" s="328">
        <f>IF(AZ451&lt;&gt;"",K$39,"")</f>
        <v>0</v>
      </c>
      <c r="BO451" s="127" t="str">
        <f>IF(COUNTIF($AZ451,"=*Elaborare proiect de diplom?*"),$J$39,"0")</f>
        <v>0</v>
      </c>
      <c r="BP451" s="126">
        <f t="shared" si="20"/>
        <v>0</v>
      </c>
      <c r="BQ451" s="341">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8"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5">
        <f t="shared" si="24"/>
        <v>1</v>
      </c>
      <c r="F452" s="127">
        <f>E$39</f>
        <v>2</v>
      </c>
      <c r="H452" s="127">
        <f>G$39</f>
        <v>0</v>
      </c>
      <c r="I452" s="367">
        <f>$H$39+$I$39+$J$39</f>
        <v>28</v>
      </c>
      <c r="J452" s="126">
        <f t="shared" si="25"/>
        <v>28</v>
      </c>
      <c r="K452" s="309">
        <f>$K$39</f>
        <v>0</v>
      </c>
      <c r="L452" s="127">
        <f>$M$39</f>
        <v>22</v>
      </c>
      <c r="N452" s="367">
        <f t="shared" si="26"/>
        <v>50</v>
      </c>
      <c r="O452" s="395" t="b">
        <f t="shared" si="27"/>
        <v>1</v>
      </c>
      <c r="P452" s="403">
        <f t="shared" si="14"/>
        <v>25</v>
      </c>
      <c r="AX452" s="124" t="str">
        <f>$B$42</f>
        <v>L391.20.01.C8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6">
        <f t="shared" si="28"/>
        <v>14</v>
      </c>
      <c r="BK452" s="328">
        <f t="shared" si="29"/>
        <v>0</v>
      </c>
      <c r="BL452" s="341">
        <f t="shared" si="18"/>
        <v>0</v>
      </c>
      <c r="BM452" s="126">
        <f t="shared" si="19"/>
        <v>0</v>
      </c>
      <c r="BN452" s="328">
        <f>IF(AZ452&lt;&gt;"",K$42,"")</f>
        <v>0</v>
      </c>
      <c r="BO452" s="127" t="str">
        <f>IF(COUNTIF($AZ452,"=*Elaborare proiect de diplom?*"),$J$42,"0")</f>
        <v>0</v>
      </c>
      <c r="BP452" s="126">
        <f t="shared" si="20"/>
        <v>0</v>
      </c>
      <c r="BQ452" s="341">
        <f t="shared" si="21"/>
        <v>0.8</v>
      </c>
      <c r="BR452" s="258">
        <f>IF(COUNTIFS($B$40,"&lt;&gt;"&amp;"",$B$40,"&lt;&gt;practic?*",$B$40,"&lt;&gt;*op?ional*",$B$40,"&lt;&gt;*Disciplin? facultativ?*", $B$40,"&lt;&gt;*Examen de diplom?*"),IF($M$42&lt;&gt;"",$M$42,""),"")</f>
        <v>11</v>
      </c>
      <c r="BS452" s="244">
        <f>IF($AZ$452="","",$E$42)</f>
        <v>1</v>
      </c>
      <c r="BT452" s="169" t="str">
        <f>IF(COUNTIFS($B$40,"&lt;&gt;"&amp;"",$B$40,"&lt;&gt;practic?*",$B$40,"&lt;&gt;*op?ional*",$B$40,"&lt;&gt;*Disciplin? facultativ?*",$B$40,"&lt;&gt;*Examen de diplom?*"),$L$42,"")</f>
        <v>DC</v>
      </c>
      <c r="BU452" s="126">
        <f t="shared" si="22"/>
        <v>1.8</v>
      </c>
      <c r="BV452" s="127">
        <f t="shared" si="23"/>
        <v>25</v>
      </c>
      <c r="BW452" s="418"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5">
        <f t="shared" si="24"/>
        <v>1</v>
      </c>
      <c r="F453" s="367">
        <f>E$42</f>
        <v>1</v>
      </c>
      <c r="H453" s="367">
        <f>G$42</f>
        <v>0</v>
      </c>
      <c r="I453" s="367">
        <f>$H$42+$I$42+$J$42</f>
        <v>14</v>
      </c>
      <c r="J453" s="126">
        <f t="shared" si="25"/>
        <v>14</v>
      </c>
      <c r="K453" s="309">
        <f>$K$42</f>
        <v>0</v>
      </c>
      <c r="L453" s="367">
        <f>$M$42</f>
        <v>11</v>
      </c>
      <c r="N453" s="367">
        <f t="shared" si="26"/>
        <v>25</v>
      </c>
      <c r="O453" s="395" t="b">
        <f t="shared" si="27"/>
        <v>1</v>
      </c>
      <c r="P453" s="403">
        <f t="shared" si="14"/>
        <v>25</v>
      </c>
      <c r="AX453" s="124" t="str">
        <f>$B$45</f>
        <v>L391.20.01.D9</v>
      </c>
      <c r="AY453" s="244">
        <v>9</v>
      </c>
      <c r="AZ453" s="249" t="str">
        <f>IF(COUNTIFS($B$43,"&lt;&gt;"&amp;"",$B$43,"&lt;&gt;practic?*",$B$43,"&lt;&gt;*op?ional*",$B$43,"&lt;&gt;*Disciplin? facultativ?*",$B$43,"&lt;&gt;*Examen de diplom?*"),$B$43,"")</f>
        <v>Bazele ingineriei autovehiculelor</v>
      </c>
      <c r="BA453" s="244">
        <f>IF($AZ$453="","",ROUND(RIGHT($B$18,1)/2,0))</f>
        <v>1</v>
      </c>
      <c r="BB453" s="244" t="str">
        <f>IF($AZ$453="","",RIGHT($B$18,1))</f>
        <v>1</v>
      </c>
      <c r="BC453" s="244" t="str">
        <f>IF($AZ$453="","",$F$45)</f>
        <v>D</v>
      </c>
      <c r="BD453" s="244" t="str">
        <f>IF($AZ$453="","","DI")</f>
        <v>DI</v>
      </c>
      <c r="BE453" s="126">
        <f t="shared" si="15"/>
        <v>1</v>
      </c>
      <c r="BF453" s="126">
        <f t="shared" si="16"/>
        <v>1</v>
      </c>
      <c r="BG453" s="126">
        <f t="shared" si="17"/>
        <v>2</v>
      </c>
      <c r="BH453" s="341">
        <f>IF(COUNTIFS($B$43,"&lt;&gt;"&amp;"",$B$43,"&lt;&gt;practic?*",$B$43,"&lt;&gt;*Elaborare proiect de diplom?*",$B$43,"&lt;&gt;*op?ional*",$B$43,"&lt;&gt;*Disciplin? facultativ?*", $B$43,"&lt;&gt;*Examen de diplom?*"),$G$45,"")</f>
        <v>14</v>
      </c>
      <c r="BI453" s="341">
        <f>IF(COUNTIFS($B$43,"&lt;&gt;"&amp;"",$B$43,"&lt;&gt;practic?*",$B$43,"&lt;&gt;*Elaborare proiect de diplom?*",$B$43,"&lt;&gt;*op?ional*",$B$43,"&lt;&gt;*Disciplin? facultativ?*", $B$43,"&lt;&gt;*Examen de diplom?*"),($H$45+$I$45+$J$45),"")</f>
        <v>14</v>
      </c>
      <c r="BJ453" s="126">
        <f t="shared" si="28"/>
        <v>28</v>
      </c>
      <c r="BK453" s="328">
        <f t="shared" si="29"/>
        <v>0</v>
      </c>
      <c r="BL453" s="341">
        <f t="shared" si="18"/>
        <v>0</v>
      </c>
      <c r="BM453" s="126">
        <f t="shared" si="19"/>
        <v>0</v>
      </c>
      <c r="BN453" s="328">
        <f>IF(AZ453&lt;&gt;"",K$45,"")</f>
        <v>0</v>
      </c>
      <c r="BO453" s="127" t="str">
        <f>IF(COUNTIF($AZ453,"=*Elaborare proiect de diplom?*"),$J$45,"0")</f>
        <v>0</v>
      </c>
      <c r="BP453" s="126">
        <f t="shared" si="20"/>
        <v>0</v>
      </c>
      <c r="BQ453" s="341">
        <f t="shared" si="21"/>
        <v>3.4</v>
      </c>
      <c r="BR453" s="258">
        <f>IF(COUNTIFS($B$43,"&lt;&gt;"&amp;"",$B$43,"&lt;&gt;practic?*",$B$43,"&lt;&gt;*op?ional*",$B$43,"&lt;&gt;*Disciplin? facultativ?*", $B$43,"&lt;&gt;*Examen de diplom?*"),IF($M$45&lt;&gt;"",$M$45,""),"")</f>
        <v>47</v>
      </c>
      <c r="BS453" s="244">
        <f>IF($AZ$453="","",$E$45)</f>
        <v>3</v>
      </c>
      <c r="BT453" s="169" t="str">
        <f>IF(COUNTIFS($B$43,"&lt;&gt;"&amp;"",$B$43,"&lt;&gt;practic?*",$B$43,"&lt;&gt;*op?ional*",$B$43,"&lt;&gt;*Disciplin? facultativ?*",$B$43,"&lt;&gt;*Examen de diplom?*"),$L$45,"")</f>
        <v>DD</v>
      </c>
      <c r="BU453" s="126">
        <f t="shared" si="22"/>
        <v>5.4</v>
      </c>
      <c r="BV453" s="127">
        <f t="shared" si="23"/>
        <v>75</v>
      </c>
      <c r="BW453" s="418" t="str">
        <f t="shared" si="13"/>
        <v>2020</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5">
        <f t="shared" si="24"/>
        <v>1</v>
      </c>
      <c r="F454" s="367">
        <f>E$45</f>
        <v>3</v>
      </c>
      <c r="H454" s="367">
        <f>G$45</f>
        <v>14</v>
      </c>
      <c r="I454" s="367">
        <f>$H$45+$I$45+$J$45</f>
        <v>14</v>
      </c>
      <c r="J454" s="126">
        <f t="shared" si="25"/>
        <v>28</v>
      </c>
      <c r="K454" s="309">
        <f>$K$45</f>
        <v>0</v>
      </c>
      <c r="L454" s="367">
        <f>$M$45</f>
        <v>47</v>
      </c>
      <c r="N454" s="367">
        <f t="shared" si="26"/>
        <v>75</v>
      </c>
      <c r="O454" s="395" t="b">
        <f t="shared" si="27"/>
        <v>1</v>
      </c>
      <c r="P454" s="403">
        <f t="shared" si="14"/>
        <v>25</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6" t="str">
        <f t="shared" si="28"/>
        <v/>
      </c>
      <c r="BK454" s="328" t="str">
        <f t="shared" si="29"/>
        <v/>
      </c>
      <c r="BL454" s="341" t="str">
        <f t="shared" si="18"/>
        <v/>
      </c>
      <c r="BM454" s="126" t="str">
        <f t="shared" si="19"/>
        <v/>
      </c>
      <c r="BN454" s="328" t="str">
        <f>IF(AZ454&lt;&gt;"",K$48,"")</f>
        <v/>
      </c>
      <c r="BO454" s="127" t="str">
        <f>IF(COUNTIF($AZ454,"=*Elaborare proiect de diplom?*"),$J$48,"0")</f>
        <v>0</v>
      </c>
      <c r="BP454" s="126" t="str">
        <f t="shared" si="20"/>
        <v/>
      </c>
      <c r="BQ454" s="341"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8"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5">
        <f t="shared" si="24"/>
        <v>0</v>
      </c>
      <c r="F455" s="127">
        <f>E$48</f>
        <v>0</v>
      </c>
      <c r="H455" s="127">
        <f>G$48</f>
        <v>0</v>
      </c>
      <c r="I455" s="367">
        <f>$H$48+$I$48+$J$48</f>
        <v>0</v>
      </c>
      <c r="J455" s="126">
        <f t="shared" si="25"/>
        <v>0</v>
      </c>
      <c r="K455" s="309">
        <f>$K$48</f>
        <v>0</v>
      </c>
      <c r="L455" s="127">
        <f>$M$48</f>
        <v>0</v>
      </c>
      <c r="N455" s="367">
        <f t="shared" si="26"/>
        <v>0</v>
      </c>
      <c r="O455" s="395" t="b">
        <f t="shared" si="27"/>
        <v>1</v>
      </c>
      <c r="P455" s="403" t="e">
        <f t="shared" si="14"/>
        <v>#DIV/0!</v>
      </c>
      <c r="AX455" s="124" t="str">
        <f>$B$51</f>
        <v>L391.20.01.11-ij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1" t="str">
        <f t="shared" si="18"/>
        <v/>
      </c>
      <c r="BM455" s="126" t="str">
        <f t="shared" si="19"/>
        <v/>
      </c>
      <c r="BN455" s="341" t="str">
        <f>IF(AZ455&lt;&gt;"",K$51,"")</f>
        <v/>
      </c>
      <c r="BO455" s="127" t="str">
        <f>IF(COUNTIF($AZ455,"=*Elaborare proiect de diplom?*"),$J$51,"0")</f>
        <v>0</v>
      </c>
      <c r="BP455" s="126" t="str">
        <f t="shared" si="20"/>
        <v/>
      </c>
      <c r="BQ455" s="341" t="str">
        <f t="shared" si="21"/>
        <v/>
      </c>
      <c r="BR455" s="258" t="str">
        <f>IF(COUNTIFS($B$49,"&lt;&gt;"&amp;"",$B$49,"&lt;&gt;practic?*",$B$49,"&lt;&gt;*op?ional*",$B$49,"&lt;&gt;*Disciplin? facultativ?*", $B$49,"&lt;&gt;*Examen de diplom?*"),IF($M$51&lt;&gt;"",$M$51,""),"")</f>
        <v/>
      </c>
      <c r="BS455" s="341" t="str">
        <f>IF($AZ$455="","",$E$51)</f>
        <v/>
      </c>
      <c r="BT455" s="169" t="str">
        <f>IF(COUNTIFS($B$49,"&lt;&gt;"&amp;"",$B$49,"&lt;&gt;practic?*",$B$49,"&lt;&gt;*op?ional*",$B$49,"&lt;&gt;*Disciplin? facultativ?*",$B$49,"&lt;&gt;*Examen de diplom?*"),$L$51,"")</f>
        <v/>
      </c>
      <c r="BU455" s="126" t="str">
        <f t="shared" si="22"/>
        <v/>
      </c>
      <c r="BV455" s="127" t="str">
        <f t="shared" si="23"/>
        <v/>
      </c>
      <c r="BW455" s="418" t="str">
        <f t="shared" si="13"/>
        <v/>
      </c>
      <c r="BX455" s="124"/>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5">
        <f t="shared" si="24"/>
        <v>0</v>
      </c>
      <c r="E456" s="50"/>
      <c r="F456" s="367">
        <f>E$51</f>
        <v>0</v>
      </c>
      <c r="G456" s="50"/>
      <c r="H456" s="367">
        <f>G$51</f>
        <v>0</v>
      </c>
      <c r="I456" s="367">
        <f>$H$51+$I$51+$J$51</f>
        <v>0</v>
      </c>
      <c r="J456" s="126">
        <f t="shared" si="25"/>
        <v>0</v>
      </c>
      <c r="K456" s="309">
        <f>$K$51</f>
        <v>0</v>
      </c>
      <c r="L456" s="367">
        <f>$M$51</f>
        <v>0</v>
      </c>
      <c r="M456" s="51"/>
      <c r="N456" s="367">
        <f t="shared" si="26"/>
        <v>0</v>
      </c>
      <c r="O456" s="395" t="b">
        <f t="shared" si="27"/>
        <v>1</v>
      </c>
      <c r="P456" s="403"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218</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8"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6"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2" t="str">
        <f>$N$21</f>
        <v>L391.20.02.F1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1">
        <f>IF($AZ457&lt;&gt;"",ROUND(BN457/14,1),"")</f>
        <v>0</v>
      </c>
      <c r="BL457" s="341">
        <f>IF($AZ457&lt;&gt;"",ROUND(BO457/14,1),"")</f>
        <v>0</v>
      </c>
      <c r="BM457" s="126">
        <f>IF($AZ457="","",IF($BK457&lt;&gt;"",$BK457,0)+IF($BL457&lt;&gt;"",$BL457,0))</f>
        <v>0</v>
      </c>
      <c r="BN457" s="341">
        <f>IF(AZ457&lt;&gt;"",W$21,"")</f>
        <v>0</v>
      </c>
      <c r="BO457" s="127" t="str">
        <f>IF(COUNTIF($AZ457,"=*Elaborare proiect de diplom?*"),$V$21,"0")</f>
        <v>0</v>
      </c>
      <c r="BP457" s="126">
        <f>IF($AZ457="","",IF($BN457&lt;&gt;"",$BN457,0)+IF($BO457&lt;&gt;"",$BO457,0))</f>
        <v>0</v>
      </c>
      <c r="BQ457" s="341">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8"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5">
        <f>IF(AND((F458&gt;0), (N458&gt;0)),1,0)</f>
        <v>1</v>
      </c>
      <c r="F458" s="127">
        <f>Q$21</f>
        <v>4</v>
      </c>
      <c r="H458" s="127">
        <f>S$21</f>
        <v>28</v>
      </c>
      <c r="I458" s="127">
        <f>$T$21+$U$21+$V$21</f>
        <v>28</v>
      </c>
      <c r="J458" s="126">
        <f>H458+I458</f>
        <v>56</v>
      </c>
      <c r="K458" s="309">
        <f>$W$21</f>
        <v>0</v>
      </c>
      <c r="L458" s="127">
        <f>$Y$21</f>
        <v>44</v>
      </c>
      <c r="N458" s="368">
        <f>IF(ISNUMBER(L458+K458+J458), L458+K458+J458,0)</f>
        <v>100</v>
      </c>
      <c r="O458" s="395" t="b">
        <f>IF(D458=0,TRUE, IF(N458/25=F458,TRUE,FALSE))</f>
        <v>1</v>
      </c>
      <c r="P458" s="403">
        <f t="shared" si="14"/>
        <v>25</v>
      </c>
      <c r="AX458" s="124" t="str">
        <f>$N$24</f>
        <v>L391.20.02.F2</v>
      </c>
      <c r="AY458" s="244">
        <v>2</v>
      </c>
      <c r="AZ458" s="257" t="str">
        <f>IF(COUNTIFS($N$22,"&lt;&gt;"&amp;"",$N$22,"&lt;&gt;practic?*",$N$22,"&lt;&gt;*op?ional*",$N$22,"&lt;&gt;*Disciplin? facultativ?*", $N$22,"&lt;&gt;*Examen de diplom?*"),$N$22,"")</f>
        <v>Desen tehnic şi infografică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3</v>
      </c>
      <c r="BG458" s="126">
        <f t="shared" ref="BG458:BG467" si="32">IF($AZ458&lt;&gt;"",BE458+BF458,"")</f>
        <v>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42</v>
      </c>
      <c r="BJ458" s="126">
        <f t="shared" ref="BJ458:BJ467" si="33">IF($AZ458&lt;&gt;"",BH458+BI458,"")</f>
        <v>70</v>
      </c>
      <c r="BK458" s="341">
        <f t="shared" ref="BK458:BK467" si="34">IF($AZ458&lt;&gt;"",ROUND(BN458/14,1),"")</f>
        <v>0</v>
      </c>
      <c r="BL458" s="341">
        <f t="shared" ref="BL458:BL467" si="35">IF($AZ458&lt;&gt;"",ROUND(BO458/14,1),"")</f>
        <v>0</v>
      </c>
      <c r="BM458" s="126">
        <f t="shared" ref="BM458:BM467" si="36">IF($AZ458="","",IF($BK458&lt;&gt;"",$BK458,0)+IF($BL458&lt;&gt;"",$BL458,0))</f>
        <v>0</v>
      </c>
      <c r="BN458" s="341">
        <f>IF(AZ458&lt;&gt;"",W$24,"")</f>
        <v>0</v>
      </c>
      <c r="BO458" s="127" t="str">
        <f>IF(COUNTIF($AZ458,"=*Elaborare proiect de diplom?*"),$V$24,"0")</f>
        <v>0</v>
      </c>
      <c r="BP458" s="126">
        <f t="shared" ref="BP458:BP467" si="37">IF($AZ458="","",IF($BN458&lt;&gt;"",$BN458,0)+IF($BO458&lt;&gt;"",$BO458,0))</f>
        <v>0</v>
      </c>
      <c r="BQ458" s="341">
        <f t="shared" ref="BQ458:BQ467" si="38">IF($AZ458&lt;&gt;"",ROUND(BR458/14,1),"")</f>
        <v>5.7</v>
      </c>
      <c r="BR458" s="258">
        <f>IF(COUNTIFS($N$22,"&lt;&gt;"&amp;"",$N$22,"&lt;&gt;practic?*",$N$22,"&lt;&gt;*op?ional*",$N$22,"&lt;&gt;*Disciplin? facultativ?*", $N$22,"&lt;&gt;*Examen de diplom?*"),IF($Y$24&lt;&gt;"",$Y$24,""),"")</f>
        <v>80</v>
      </c>
      <c r="BS458" s="258">
        <f>IF($AZ$458="","",$Q$24)</f>
        <v>6</v>
      </c>
      <c r="BT458" s="169" t="str">
        <f>IF(COUNTIFS($B$22,"&lt;&gt;"&amp;"",$B$22,"&lt;&gt;practic?*",$B$22,"&lt;&gt;*op?ional*",$B$22,"&lt;&gt;*Disciplin? facultativ?*",$B$22,"&lt;&gt;*Examen de diplom?*"),$X$24,"")</f>
        <v>DF</v>
      </c>
      <c r="BU458" s="169">
        <f>IF($AZ$458="","",IF($BG$458&lt;&gt;"",$BG$458,0)+IF($BM$458&lt;&gt;"",$BM$458,0)+IF($BQ$458&lt;&gt;"",$BQ$458,0))</f>
        <v>10.7</v>
      </c>
      <c r="BV458" s="258">
        <f>IF($AZ$458="","",IF($BJ$458&lt;&gt;"",$BJ$458,0)+IF($BP$458&lt;&gt;"",$BP$458,0)+IF($BR$458&lt;&gt;"",$BR$458,0))</f>
        <v>150</v>
      </c>
      <c r="BW458" s="418"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5">
        <f t="shared" ref="D459:D468" si="39">IF(AND((F459&gt;0), (N459&gt;0)),1,0)</f>
        <v>1</v>
      </c>
      <c r="F459" s="367">
        <f>Q$24</f>
        <v>6</v>
      </c>
      <c r="H459" s="367">
        <f>S$24</f>
        <v>28</v>
      </c>
      <c r="I459" s="367">
        <f>$T$24+$U$24+$V$24</f>
        <v>42</v>
      </c>
      <c r="J459" s="126">
        <f t="shared" ref="J459:J468" si="40">H459+I459</f>
        <v>70</v>
      </c>
      <c r="K459" s="309">
        <f>$W$24</f>
        <v>0</v>
      </c>
      <c r="L459" s="368">
        <f>$Y$24</f>
        <v>80</v>
      </c>
      <c r="N459" s="368">
        <f t="shared" ref="N459:N468" si="41">IF(ISNUMBER(L459+K459+J459), L459+K459+J459,0)</f>
        <v>150</v>
      </c>
      <c r="O459" s="395" t="b">
        <f t="shared" ref="O459:O468" si="42">IF(D459=0,TRUE, IF(N459/25=F459,TRUE,FALSE))</f>
        <v>1</v>
      </c>
      <c r="P459" s="403">
        <f t="shared" si="14"/>
        <v>25</v>
      </c>
      <c r="AX459" s="124" t="str">
        <f>$N$27</f>
        <v>L391.20.02.D3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1">
        <f t="shared" si="34"/>
        <v>0</v>
      </c>
      <c r="BL459" s="341">
        <f t="shared" si="35"/>
        <v>0</v>
      </c>
      <c r="BM459" s="126">
        <f t="shared" si="36"/>
        <v>0</v>
      </c>
      <c r="BN459" s="341">
        <f>IF(AZ459&lt;&gt;"",W$27,"")</f>
        <v>0</v>
      </c>
      <c r="BO459" s="127" t="str">
        <f>IF(COUNTIF($AZ459,"=*Elaborare proiect de diplom?*"),$V$27,"0")</f>
        <v>0</v>
      </c>
      <c r="BP459" s="126">
        <f t="shared" si="37"/>
        <v>0</v>
      </c>
      <c r="BQ459" s="341">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8"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5">
        <f t="shared" si="39"/>
        <v>1</v>
      </c>
      <c r="F460" s="367">
        <f>Q$27</f>
        <v>5</v>
      </c>
      <c r="H460" s="367">
        <f>S$27</f>
        <v>42</v>
      </c>
      <c r="I460" s="367">
        <f>$T$27+$U$27+$V$27</f>
        <v>28</v>
      </c>
      <c r="J460" s="126">
        <f t="shared" si="40"/>
        <v>70</v>
      </c>
      <c r="K460" s="309">
        <f>$W$27</f>
        <v>0</v>
      </c>
      <c r="L460" s="368">
        <f>$Y$27</f>
        <v>55</v>
      </c>
      <c r="N460" s="368">
        <f t="shared" si="41"/>
        <v>125</v>
      </c>
      <c r="O460" s="395" t="b">
        <f t="shared" si="42"/>
        <v>1</v>
      </c>
      <c r="P460" s="403">
        <f t="shared" si="14"/>
        <v>25</v>
      </c>
      <c r="AX460" s="124" t="str">
        <f>$N$30</f>
        <v>L391.20.02.D4</v>
      </c>
      <c r="AY460" s="127">
        <v>4</v>
      </c>
      <c r="AZ460" s="257" t="str">
        <f>IF(COUNTIFS($N$28,"&lt;&gt;"&amp;"",$N$28,"&lt;&gt;practic?*",$N$28,"&lt;&gt;*op?ional*",$N$28,"&lt;&gt;*Disciplin? facultativ?*", $N$28,"&lt;&gt;*Examen de diplom?*"),$N$28,"")</f>
        <v>Mecanică I</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1">
        <f t="shared" si="34"/>
        <v>0</v>
      </c>
      <c r="BL460" s="341">
        <f t="shared" si="35"/>
        <v>0</v>
      </c>
      <c r="BM460" s="126">
        <f t="shared" si="36"/>
        <v>0</v>
      </c>
      <c r="BN460" s="341">
        <f>IF(AZ460&lt;&gt;"",W$30,"")</f>
        <v>0</v>
      </c>
      <c r="BO460" s="127" t="str">
        <f>IF(COUNTIF($AZ460,"=*Elaborare proiect de diplom?*"),$V$30,"0")</f>
        <v>0</v>
      </c>
      <c r="BP460" s="126">
        <f t="shared" si="37"/>
        <v>0</v>
      </c>
      <c r="BQ460" s="341">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8"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5">
        <f t="shared" si="39"/>
        <v>1</v>
      </c>
      <c r="F461" s="127">
        <f>Q$30</f>
        <v>5</v>
      </c>
      <c r="H461" s="127">
        <f>S$30</f>
        <v>28</v>
      </c>
      <c r="I461" s="367">
        <f>$T$30+$U$30+$V$30</f>
        <v>28</v>
      </c>
      <c r="J461" s="126">
        <f t="shared" si="40"/>
        <v>56</v>
      </c>
      <c r="K461" s="309">
        <f>$W$30</f>
        <v>0</v>
      </c>
      <c r="L461" s="127">
        <f>$Y$30</f>
        <v>69</v>
      </c>
      <c r="N461" s="368">
        <f t="shared" si="41"/>
        <v>125</v>
      </c>
      <c r="O461" s="395" t="b">
        <f t="shared" si="42"/>
        <v>1</v>
      </c>
      <c r="P461" s="403">
        <f t="shared" si="14"/>
        <v>25</v>
      </c>
      <c r="AX461" s="124" t="str">
        <f>$N$33</f>
        <v>L391.20.02.D5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1.5</v>
      </c>
      <c r="BG461" s="126">
        <f t="shared" si="32"/>
        <v>4</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21</v>
      </c>
      <c r="BJ461" s="126">
        <f t="shared" si="33"/>
        <v>56</v>
      </c>
      <c r="BK461" s="341">
        <f t="shared" si="34"/>
        <v>0</v>
      </c>
      <c r="BL461" s="341">
        <f t="shared" si="35"/>
        <v>0</v>
      </c>
      <c r="BM461" s="126">
        <f t="shared" si="36"/>
        <v>0</v>
      </c>
      <c r="BN461" s="341">
        <f>IF(AZ461&lt;&gt;"",W$33,"")</f>
        <v>0</v>
      </c>
      <c r="BO461" s="127" t="str">
        <f>IF(COUNTIF($AZ461,"=*Elaborare proiect de diplom?*"),$V$33,"0")</f>
        <v>0</v>
      </c>
      <c r="BP461" s="126">
        <f t="shared" si="37"/>
        <v>0</v>
      </c>
      <c r="BQ461" s="341">
        <f t="shared" si="38"/>
        <v>4.9000000000000004</v>
      </c>
      <c r="BR461" s="258">
        <f>IF(COUNTIFS($N$31,"&lt;&gt;"&amp;"",$N$31,"&lt;&gt;practic?*",$N$31,"&lt;&gt;*op?ional*",$N$31,"&lt;&gt;*Disciplin? facultativ?*", $N$31,"&lt;&gt;*Examen de diplom?*"),IF($Y$33&lt;&gt;"",$Y$33,""),"")</f>
        <v>69</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8"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5">
        <f t="shared" si="39"/>
        <v>1</v>
      </c>
      <c r="F462" s="367">
        <f>Q$33</f>
        <v>5</v>
      </c>
      <c r="H462" s="367">
        <f>S$33</f>
        <v>35</v>
      </c>
      <c r="I462" s="367">
        <f>$T$33+$U$33+$V$33</f>
        <v>21</v>
      </c>
      <c r="J462" s="126">
        <f t="shared" si="40"/>
        <v>56</v>
      </c>
      <c r="K462" s="309">
        <f>$W$33</f>
        <v>0</v>
      </c>
      <c r="L462" s="368">
        <f>$Y$33</f>
        <v>69</v>
      </c>
      <c r="N462" s="368">
        <f t="shared" si="41"/>
        <v>125</v>
      </c>
      <c r="O462" s="395" t="b">
        <f t="shared" si="42"/>
        <v>1</v>
      </c>
      <c r="P462" s="403">
        <f t="shared" si="14"/>
        <v>25</v>
      </c>
      <c r="AX462" s="124" t="str">
        <f>$N$36</f>
        <v>L391.20.02.C6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1">
        <f t="shared" si="34"/>
        <v>0</v>
      </c>
      <c r="BL462" s="341">
        <f t="shared" si="35"/>
        <v>0</v>
      </c>
      <c r="BM462" s="126">
        <f t="shared" si="36"/>
        <v>0</v>
      </c>
      <c r="BN462" s="341">
        <f>IF(AZ462&lt;&gt;"",W$36,"")</f>
        <v>0</v>
      </c>
      <c r="BO462" s="127" t="str">
        <f>IF(COUNTIF($AZ462,"=*Elaborare proiect de diplom?*"),$V$36,"0")</f>
        <v>0</v>
      </c>
      <c r="BP462" s="126">
        <f t="shared" si="37"/>
        <v>0</v>
      </c>
      <c r="BQ462" s="341">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8"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5">
        <f t="shared" si="39"/>
        <v>1</v>
      </c>
      <c r="F463" s="367">
        <f>Q$36</f>
        <v>2</v>
      </c>
      <c r="H463" s="367">
        <f>S$36</f>
        <v>14</v>
      </c>
      <c r="I463" s="367">
        <f>$T$36+$U$36+$V$36</f>
        <v>14</v>
      </c>
      <c r="J463" s="126">
        <f t="shared" si="40"/>
        <v>28</v>
      </c>
      <c r="K463" s="309">
        <f>$W$36</f>
        <v>0</v>
      </c>
      <c r="L463" s="368">
        <f>$Y$36</f>
        <v>22</v>
      </c>
      <c r="N463" s="368">
        <f t="shared" si="41"/>
        <v>50</v>
      </c>
      <c r="O463" s="395" t="b">
        <f t="shared" si="42"/>
        <v>1</v>
      </c>
      <c r="P463" s="403">
        <f t="shared" si="14"/>
        <v>25</v>
      </c>
      <c r="AX463" s="124" t="str">
        <f>$N$39</f>
        <v>L391.20.02.C7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1">
        <f t="shared" si="34"/>
        <v>0</v>
      </c>
      <c r="BL463" s="341">
        <f t="shared" si="35"/>
        <v>0</v>
      </c>
      <c r="BM463" s="126">
        <f t="shared" si="36"/>
        <v>0</v>
      </c>
      <c r="BN463" s="341">
        <f>IF(AZ463&lt;&gt;"",W$39,"")</f>
        <v>0</v>
      </c>
      <c r="BO463" s="127" t="str">
        <f>IF(COUNTIF($AZ463,"=*Elaborare proiect de diplom?*"),$V$39,"0")</f>
        <v>0</v>
      </c>
      <c r="BP463" s="126">
        <f t="shared" si="37"/>
        <v>0</v>
      </c>
      <c r="BQ463" s="341">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8"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5">
        <f t="shared" si="39"/>
        <v>1</v>
      </c>
      <c r="F464" s="127">
        <f>Q$39</f>
        <v>2</v>
      </c>
      <c r="H464" s="127">
        <f>S$39</f>
        <v>0</v>
      </c>
      <c r="I464" s="367">
        <f>$T$39+$U$39+$V$39</f>
        <v>28</v>
      </c>
      <c r="J464" s="126">
        <f t="shared" si="40"/>
        <v>28</v>
      </c>
      <c r="K464" s="309">
        <f>$W$39</f>
        <v>0</v>
      </c>
      <c r="L464" s="127">
        <f>$Y$39</f>
        <v>22</v>
      </c>
      <c r="N464" s="368">
        <f t="shared" si="41"/>
        <v>50</v>
      </c>
      <c r="O464" s="395" t="b">
        <f t="shared" si="42"/>
        <v>1</v>
      </c>
      <c r="P464" s="403">
        <f t="shared" si="14"/>
        <v>25</v>
      </c>
      <c r="Y464" s="255"/>
      <c r="AX464" s="124" t="str">
        <f>$N$42</f>
        <v>L391.20.02.C8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1">
        <f t="shared" si="34"/>
        <v>0</v>
      </c>
      <c r="BL464" s="341">
        <f t="shared" si="35"/>
        <v>0</v>
      </c>
      <c r="BM464" s="126">
        <f t="shared" si="36"/>
        <v>0</v>
      </c>
      <c r="BN464" s="341">
        <f>IF(AZ464&lt;&gt;"",W$42,"")</f>
        <v>0</v>
      </c>
      <c r="BO464" s="127" t="str">
        <f>IF(COUNTIF($AZ464,"=*Elaborare proiect de diplom?*"),$V$42,"0")</f>
        <v>0</v>
      </c>
      <c r="BP464" s="126">
        <f t="shared" si="37"/>
        <v>0</v>
      </c>
      <c r="BQ464" s="341">
        <f t="shared" si="38"/>
        <v>0.8</v>
      </c>
      <c r="BR464" s="258">
        <f>IF(COUNTIFS($N$40,"&lt;&gt;"&amp;"",$N$40,"&lt;&gt;practic?*",$N$40,"&lt;&gt;*op?ional*",$N$40,"&lt;&gt;*Disciplin? facultativ?*", $N$40,"&lt;&gt;*Examen de diplom?*"),IF($Y$42&lt;&gt;"",$Y$42,""),"")</f>
        <v>11</v>
      </c>
      <c r="BS464" s="258">
        <f>IF($AZ$464="","",$Q$42)</f>
        <v>1</v>
      </c>
      <c r="BT464" s="169" t="str">
        <f>IF(COUNTIFS($B$40,"&lt;&gt;"&amp;"",$B$40,"&lt;&gt;practic?*",$B$40,"&lt;&gt;*op?ional*",$B$40,"&lt;&gt;*Disciplin? facultativ?*",$B$40,"&lt;&gt;*Examen de diplom?*"),$X$42,"")</f>
        <v>DC</v>
      </c>
      <c r="BU464" s="169">
        <f>IF($AZ$464="","",IF($BG$464&lt;&gt;"",$BG$464,0)+IF($BM$464&lt;&gt;"",$BM$464,0)+IF($BQ$464&lt;&gt;"",$BQ$464,0))</f>
        <v>1.8</v>
      </c>
      <c r="BV464" s="258">
        <f>IF($AZ$464="","",IF($BJ$464&lt;&gt;"",$BJ$464,0)+IF($BP$464&lt;&gt;"",$BP$464,0)+IF($BR$464&lt;&gt;"",$BR$464,0))</f>
        <v>25</v>
      </c>
      <c r="BW464" s="418"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5">
        <f t="shared" si="39"/>
        <v>1</v>
      </c>
      <c r="F465" s="367">
        <f>Q$42</f>
        <v>1</v>
      </c>
      <c r="H465" s="367">
        <f>S$42</f>
        <v>0</v>
      </c>
      <c r="I465" s="367">
        <f>$T$42+$U$42+$V$42</f>
        <v>14</v>
      </c>
      <c r="J465" s="126">
        <f t="shared" si="40"/>
        <v>14</v>
      </c>
      <c r="K465" s="309">
        <f>$W$42</f>
        <v>0</v>
      </c>
      <c r="L465" s="368">
        <f>$Y$42</f>
        <v>11</v>
      </c>
      <c r="N465" s="368">
        <f t="shared" si="41"/>
        <v>25</v>
      </c>
      <c r="O465" s="395" t="b">
        <f t="shared" si="42"/>
        <v>1</v>
      </c>
      <c r="P465" s="403">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1" t="str">
        <f t="shared" si="34"/>
        <v/>
      </c>
      <c r="BL465" s="341" t="str">
        <f t="shared" si="35"/>
        <v/>
      </c>
      <c r="BM465" s="126" t="str">
        <f t="shared" si="36"/>
        <v/>
      </c>
      <c r="BN465" s="341" t="str">
        <f>IF(AZ465&lt;&gt;"",W$45,"")</f>
        <v/>
      </c>
      <c r="BO465" s="127" t="str">
        <f>IF(COUNTIF($AZ465,"=*Elaborare proiect de diplom?*"),$V$45,"0")</f>
        <v>0</v>
      </c>
      <c r="BP465" s="126" t="str">
        <f t="shared" si="37"/>
        <v/>
      </c>
      <c r="BQ465" s="341" t="str">
        <f t="shared" si="38"/>
        <v/>
      </c>
      <c r="BR465" s="258" t="str">
        <f>IF(COUNTIFS($N$43,"&lt;&gt;"&amp;"",$N$43,"&lt;&gt;practic?*",$N$43,"&lt;&gt;*op?ional*",$N$43,"&lt;&gt;*Disciplin? facultativ?*", $N$43,"&lt;&gt;*Examen de diplom?*"),IF($Y$45&lt;&gt;"",$Y$45,""),"")</f>
        <v/>
      </c>
      <c r="BS465" s="258" t="str">
        <f>IF($AZ$465="","",$Q$45)</f>
        <v/>
      </c>
      <c r="BT465" s="169">
        <f>IF(COUNTIFS($B$43,"&lt;&gt;"&amp;"",$B$43,"&lt;&gt;practic?*",$B$43,"&lt;&gt;*op?ional*",$B$43,"&lt;&gt;*Disciplin? facultativ?*",$B$43,"&lt;&gt;*Examen de diplom?*"),$X$45,"")</f>
        <v>0</v>
      </c>
      <c r="BU465" s="169" t="str">
        <f>IF($AZ$465="","",IF($BG$465&lt;&gt;"",$BG$465,0)+IF($BM$465&lt;&gt;"",$BM$465,0)+IF($BQ$465&lt;&gt;"",$BQ$465,0))</f>
        <v/>
      </c>
      <c r="BV465" s="258" t="str">
        <f>IF($AZ$465="","",IF($BJ$465&lt;&gt;"",$BJ$465,0)+IF($BP$465&lt;&gt;"",$BP$465,0)+IF($BR$465&lt;&gt;"",$BR$465,0))</f>
        <v/>
      </c>
      <c r="BW465" s="418"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5">
        <f t="shared" si="39"/>
        <v>0</v>
      </c>
      <c r="F466" s="367">
        <f>Q$45</f>
        <v>0</v>
      </c>
      <c r="H466" s="367">
        <f>S$45</f>
        <v>0</v>
      </c>
      <c r="I466" s="367">
        <f>$T$45+$U$45+$V$45</f>
        <v>0</v>
      </c>
      <c r="J466" s="126">
        <f t="shared" si="40"/>
        <v>0</v>
      </c>
      <c r="K466" s="309">
        <f>$W$45</f>
        <v>0</v>
      </c>
      <c r="L466" s="368">
        <f>$Y$45</f>
        <v>0</v>
      </c>
      <c r="N466" s="368">
        <f t="shared" si="41"/>
        <v>0</v>
      </c>
      <c r="O466" s="395" t="b">
        <f t="shared" si="42"/>
        <v>1</v>
      </c>
      <c r="P466" s="403"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1" t="str">
        <f t="shared" si="34"/>
        <v/>
      </c>
      <c r="BL466" s="341" t="str">
        <f t="shared" si="35"/>
        <v/>
      </c>
      <c r="BM466" s="126" t="str">
        <f t="shared" si="36"/>
        <v/>
      </c>
      <c r="BN466" s="341" t="str">
        <f>IF(AZ466&lt;&gt;"",W$48,"")</f>
        <v/>
      </c>
      <c r="BO466" s="127" t="str">
        <f>IF(COUNTIF($AZ466,"=*Elaborare proiect de diplom?*"),$V$48,"0")</f>
        <v>0</v>
      </c>
      <c r="BP466" s="126" t="str">
        <f t="shared" si="37"/>
        <v/>
      </c>
      <c r="BQ466" s="341"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8"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5">
        <f t="shared" si="39"/>
        <v>0</v>
      </c>
      <c r="F467" s="127">
        <f>Q$48</f>
        <v>0</v>
      </c>
      <c r="H467" s="127">
        <f>S$48</f>
        <v>0</v>
      </c>
      <c r="I467" s="367">
        <f>$T$48+$U$48+$V$48</f>
        <v>0</v>
      </c>
      <c r="J467" s="126">
        <f t="shared" si="40"/>
        <v>0</v>
      </c>
      <c r="K467" s="309">
        <f>$W$48</f>
        <v>0</v>
      </c>
      <c r="L467" s="127">
        <f>$Y$48</f>
        <v>0</v>
      </c>
      <c r="N467" s="368">
        <f t="shared" si="41"/>
        <v>0</v>
      </c>
      <c r="O467" s="395" t="b">
        <f t="shared" si="42"/>
        <v>1</v>
      </c>
      <c r="P467" s="403" t="e">
        <f t="shared" si="14"/>
        <v>#DIV/0!</v>
      </c>
      <c r="AX467" s="124" t="str">
        <f>$N$51</f>
        <v>L391.20.02.11-ij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1" t="str">
        <f t="shared" si="34"/>
        <v/>
      </c>
      <c r="BL467" s="341" t="str">
        <f t="shared" si="35"/>
        <v/>
      </c>
      <c r="BM467" s="126" t="str">
        <f t="shared" si="36"/>
        <v/>
      </c>
      <c r="BN467" s="341" t="str">
        <f>IF(AZ467&lt;&gt;"",W$51,"")</f>
        <v/>
      </c>
      <c r="BO467" s="127" t="str">
        <f>IF(COUNTIF($AZ467,"=*Elaborare proiect de diplom?*"),$V$51,"0")</f>
        <v>0</v>
      </c>
      <c r="BP467" s="126" t="str">
        <f t="shared" si="37"/>
        <v/>
      </c>
      <c r="BQ467" s="341" t="str">
        <f t="shared" si="38"/>
        <v/>
      </c>
      <c r="BR467" s="258" t="str">
        <f>IF(COUNTIFS($N$49,"&lt;&gt;"&amp;"",$N$49,"&lt;&gt;practic?*",$N$49,"&lt;&gt;*op?ional*",$N$49,"&lt;&gt;*Disciplin? facultativ?*", $N$49,"&lt;&gt;*Examen de diplom?*"),IF($Y$51&lt;&gt;"",$Y$51,""),"")</f>
        <v/>
      </c>
      <c r="BS467" s="341"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8" t="str">
        <f t="shared" si="13"/>
        <v/>
      </c>
      <c r="BX467" s="124"/>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5">
        <f t="shared" si="39"/>
        <v>0</v>
      </c>
      <c r="F468" s="367">
        <f>Q$51</f>
        <v>0</v>
      </c>
      <c r="H468" s="367">
        <f>S$51</f>
        <v>0</v>
      </c>
      <c r="I468" s="367">
        <f>$T$51+$U$51+$V$51</f>
        <v>0</v>
      </c>
      <c r="J468" s="126">
        <f t="shared" si="40"/>
        <v>0</v>
      </c>
      <c r="K468" s="309">
        <f>$W$51</f>
        <v>0</v>
      </c>
      <c r="L468" s="368">
        <f>$Y$51</f>
        <v>0</v>
      </c>
      <c r="N468" s="368">
        <f t="shared" si="41"/>
        <v>0</v>
      </c>
      <c r="O468" s="395" t="b">
        <f t="shared" si="42"/>
        <v>1</v>
      </c>
      <c r="P468" s="403" t="e">
        <f t="shared" si="14"/>
        <v>#DIV/0!</v>
      </c>
      <c r="AX468" s="344" t="s">
        <v>219</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8"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7"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5" t="s">
        <v>207</v>
      </c>
      <c r="BM469" s="247" t="s">
        <v>200</v>
      </c>
      <c r="BN469" s="334" t="s">
        <v>278</v>
      </c>
      <c r="BO469" s="260" t="s">
        <v>210</v>
      </c>
      <c r="BP469" s="247" t="s">
        <v>201</v>
      </c>
      <c r="BQ469" s="247" t="s">
        <v>198</v>
      </c>
      <c r="BR469" s="247" t="s">
        <v>199</v>
      </c>
      <c r="BS469" s="247" t="s">
        <v>196</v>
      </c>
      <c r="BT469" s="247" t="s">
        <v>226</v>
      </c>
      <c r="BU469" s="247" t="s">
        <v>211</v>
      </c>
      <c r="BV469" s="247" t="s">
        <v>212</v>
      </c>
      <c r="BW469" s="418"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4"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L391.20.03.D1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1">
        <f>IF($AZ470&lt;&gt;"",ROUND(BN470/14,1),"")</f>
        <v>0</v>
      </c>
      <c r="BL470" s="341">
        <f>IF($AZ470&lt;&gt;"",ROUND(BO470/14,1),"")</f>
        <v>0</v>
      </c>
      <c r="BM470" s="126">
        <f>IF($AZ470="","",IF($BK470&lt;&gt;"",$BK470,0)+IF($BL470&lt;&gt;"",$BL470,0))</f>
        <v>0</v>
      </c>
      <c r="BN470" s="341">
        <f>IF(AZ470&lt;&gt;"",AI$21,"")</f>
        <v>0</v>
      </c>
      <c r="BO470" s="127" t="str">
        <f>IF(COUNTIF($AZ470,"=*Elaborare proiect de diplom?*"),$AH$21,"0")</f>
        <v>0</v>
      </c>
      <c r="BP470" s="126">
        <f>IF($AZ470="","",IF($BN470&lt;&gt;"",$BN470,0)+IF($BO470&lt;&gt;"",$BO470,0))</f>
        <v>0</v>
      </c>
      <c r="BQ470" s="341">
        <f>IF($AZ470&lt;&gt;"",ROUND(BR470/14,1),"")</f>
        <v>4.0999999999999996</v>
      </c>
      <c r="BR470" s="127">
        <f>IF(COUNTIFS($Z$19,"&lt;&gt;"&amp;"",$Z$19,"&lt;&gt;practic?*",$Z$19,"&lt;&gt;*op?ional*",$Z$19,"&lt;&gt;*Disciplin? facultativ?*", $Z$19,"&lt;&gt;*Examen de diplom?*"),IF($AK$21&lt;&gt;"",$AK$21,""),"")</f>
        <v>58</v>
      </c>
      <c r="BS470" s="127">
        <f>IF($AZ470="","",$AC$21)</f>
        <v>4</v>
      </c>
      <c r="BT470" s="126" t="str">
        <f>IF(COUNTIFS($Z$19,"&lt;&gt;"&amp;"",$Z$19,"&lt;&gt;practic?*",$Z$19,"&lt;&gt;*op?ional*",$Z$19,"&lt;&gt;*Disciplin? facultativ?*",$Z$19,"&lt;&gt;*Examen de diplom?*"),$AJ$21,"")</f>
        <v>DD</v>
      </c>
      <c r="BU470" s="126">
        <f>IF($AZ470="","",IF($BG470&lt;&gt;"",$BG470,0)+IF($BM470&lt;&gt;"",$BM470,0)+IF($BQ470&lt;&gt;"",$BQ470,0))</f>
        <v>7.1</v>
      </c>
      <c r="BV470" s="127">
        <f>IF($AZ470="","",IF($BJ470&lt;&gt;"",$BJ470,0)+IF($BP470&lt;&gt;"",$BP470,0)+IF($BR470&lt;&gt;"",$BR470,0))</f>
        <v>100</v>
      </c>
      <c r="BW470" s="418"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5">
        <f>IF(AND((F471&gt;0), (N471&gt;0)),1,0)</f>
        <v>1</v>
      </c>
      <c r="F471" s="127">
        <f>AC$21</f>
        <v>4</v>
      </c>
      <c r="H471" s="127">
        <f>AE$21</f>
        <v>28</v>
      </c>
      <c r="I471" s="127">
        <f>$AF$21+$AG$21+$AH$21</f>
        <v>14</v>
      </c>
      <c r="J471" s="126">
        <f>H471+I471</f>
        <v>42</v>
      </c>
      <c r="K471" s="309">
        <f>$AI$21</f>
        <v>0</v>
      </c>
      <c r="L471" s="127">
        <f>$AK$21</f>
        <v>58</v>
      </c>
      <c r="N471" s="368">
        <f>IF(ISNUMBER(L471+K471+J471), L471+K471+J471,0)</f>
        <v>100</v>
      </c>
      <c r="O471" s="395" t="b">
        <f>IF(D471=0,TRUE, IF(N471/25=F471,TRUE,FALSE))</f>
        <v>1</v>
      </c>
      <c r="P471" s="403">
        <f t="shared" ref="P471:P493" si="45">N471/F471</f>
        <v>25</v>
      </c>
      <c r="AX471" s="124" t="str">
        <f>$Z$24</f>
        <v>L391.20.03.F2</v>
      </c>
      <c r="AY471" s="258">
        <v>2</v>
      </c>
      <c r="AZ471" s="258" t="str">
        <f>IF(COUNTIFS($Z$22,"&lt;&gt;"&amp;"",$Z$22,"&lt;&gt;practic?*",$Z$22,"&lt;&gt;*op?ional*",$Z$22,"&lt;&gt;*Disciplin? facultativ?*", $Z$22,"&lt;&gt;*Examen de diplom?*"),$Z$22,"")</f>
        <v>Metode numerice</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1">
        <f t="shared" ref="BK471:BK480" si="50">IF($AZ471&lt;&gt;"",ROUND(BN471/14,1),"")</f>
        <v>0</v>
      </c>
      <c r="BL471" s="341">
        <f t="shared" ref="BL471:BL480" si="51">IF($AZ471&lt;&gt;"",ROUND(BO471/14,1),"")</f>
        <v>0</v>
      </c>
      <c r="BM471" s="126">
        <f t="shared" ref="BM471:BM480" si="52">IF($AZ471="","",IF($BK471&lt;&gt;"",$BK471,0)+IF($BL471&lt;&gt;"",$BL471,0))</f>
        <v>0</v>
      </c>
      <c r="BN471" s="341">
        <f>IF(AZ471&lt;&gt;"",AI$24,"")</f>
        <v>0</v>
      </c>
      <c r="BO471" s="127" t="str">
        <f>IF(COUNTIF($AZ471,"=*Elaborare proiect de diplom?*"),$AH$24,"0")</f>
        <v>0</v>
      </c>
      <c r="BP471" s="126">
        <f t="shared" ref="BP471:BP480" si="53">IF($AZ471="","",IF($BN471&lt;&gt;"",$BN471,0)+IF($BO471&lt;&gt;"",$BO471,0))</f>
        <v>0</v>
      </c>
      <c r="BQ471" s="341">
        <f t="shared" ref="BQ471:BQ480" si="54">IF($AZ471&lt;&gt;"",ROUND(BR471/14,1),"")</f>
        <v>3.1</v>
      </c>
      <c r="BR471" s="258">
        <f>IF(COUNTIFS($Z$22,"&lt;&gt;"&amp;"",$Z$22,"&lt;&gt;practic?*",$Z$22,"&lt;&gt;*op?ional*",$Z$22,"&lt;&gt;*Disciplin? facultativ?*", $Z$22,"&lt;&gt;*Examen de diplom?*"),IF($AK$24&lt;&gt;"",$AK$24,""),"")</f>
        <v>44</v>
      </c>
      <c r="BS471" s="258">
        <f>IF($AZ471="","",$AC$24)</f>
        <v>4</v>
      </c>
      <c r="BT471" s="169" t="str">
        <f>IF(COUNTIFS($Z$22,"&lt;&gt;"&amp;"",$Z$22,"&lt;&gt;practic?*",$Z$22,"&lt;&gt;*op?ional*",$Z$22,"&lt;&gt;*Disciplin? facultativ?*",$Z$22,"&lt;&gt;*Examen de diplom?*"),$AJ$24,"")</f>
        <v>DF</v>
      </c>
      <c r="BU471" s="126">
        <f>IF($AZ471="","",IF($BG471&lt;&gt;"",$BG471,0)+IF($BM471&lt;&gt;"",$BM471,0)+IF($BQ471&lt;&gt;"",$BQ471,0))</f>
        <v>7.1</v>
      </c>
      <c r="BV471" s="127">
        <f t="shared" ref="BV471:BV480" si="55">IF($AZ471="","",IF($BJ471&lt;&gt;"",$BJ471,0)+IF($BP471&lt;&gt;"",$BP471,0)+IF($BR471&lt;&gt;"",$BR471,0))</f>
        <v>100</v>
      </c>
      <c r="BW471" s="418"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5">
        <f t="shared" ref="D472:D481" si="56">IF(AND((F472&gt;0), (N472&gt;0)),1,0)</f>
        <v>1</v>
      </c>
      <c r="F472" s="368">
        <f>AC$24</f>
        <v>4</v>
      </c>
      <c r="H472" s="368">
        <f>AE$24</f>
        <v>28</v>
      </c>
      <c r="I472" s="367">
        <f>$AF$24+$AG$24+$AH$24</f>
        <v>28</v>
      </c>
      <c r="J472" s="126">
        <f t="shared" ref="J472:J481" si="57">H472+I472</f>
        <v>56</v>
      </c>
      <c r="K472" s="309">
        <f>$AI$24</f>
        <v>0</v>
      </c>
      <c r="L472" s="368">
        <f>$AK$24</f>
        <v>44</v>
      </c>
      <c r="N472" s="368">
        <f t="shared" ref="N472:N481" si="58">IF(ISNUMBER(L472+K472+J472), L472+K472+J472,0)</f>
        <v>100</v>
      </c>
      <c r="O472" s="395" t="b">
        <f t="shared" ref="O472:O481" si="59">IF(D472=0,TRUE, IF(N472/25=F472,TRUE,FALSE))</f>
        <v>1</v>
      </c>
      <c r="P472" s="403">
        <f t="shared" si="45"/>
        <v>25</v>
      </c>
      <c r="AX472" s="124" t="str">
        <f>$Z$27</f>
        <v>L391.20.03.D3</v>
      </c>
      <c r="AY472" s="258">
        <v>3</v>
      </c>
      <c r="AZ472" s="258" t="str">
        <f>IF(COUNTIFS($Z$25,"&lt;&gt;"&amp;"",$Z$25,"&lt;&gt;practic?*",$Z$25,"&lt;&gt;*op?ional*",$Z$25,"&lt;&gt;*Disciplin? facultativ?*", $Z$25,"&lt;&gt;*Examen de diplom?*"),$Z$25,"")</f>
        <v>Rezistența materialelor I</v>
      </c>
      <c r="BA472" s="258">
        <f t="shared" si="43"/>
        <v>2</v>
      </c>
      <c r="BB472" s="258" t="str">
        <f t="shared" si="44"/>
        <v>3</v>
      </c>
      <c r="BC472" s="258" t="str">
        <f>IF($AZ472="","",$AD$27)</f>
        <v>E</v>
      </c>
      <c r="BD472" s="127" t="str">
        <f t="shared" ref="BD472:BD480" si="60">IF($AZ472="","","DI")</f>
        <v>DI</v>
      </c>
      <c r="BE472" s="126">
        <f t="shared" si="46"/>
        <v>2</v>
      </c>
      <c r="BF472" s="126">
        <f t="shared" si="47"/>
        <v>3</v>
      </c>
      <c r="BG472" s="126">
        <f t="shared" si="48"/>
        <v>5</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42</v>
      </c>
      <c r="BJ472" s="126">
        <f t="shared" si="49"/>
        <v>70</v>
      </c>
      <c r="BK472" s="341">
        <f t="shared" si="50"/>
        <v>0</v>
      </c>
      <c r="BL472" s="341">
        <f t="shared" si="51"/>
        <v>0</v>
      </c>
      <c r="BM472" s="126">
        <f t="shared" si="52"/>
        <v>0</v>
      </c>
      <c r="BN472" s="341">
        <f>IF(AZ472&lt;&gt;"",AI$27,"")</f>
        <v>0</v>
      </c>
      <c r="BO472" s="127" t="str">
        <f>IF(COUNTIF($AZ472,"=*Elaborare proiect de diplom?*"),$AH$27,"0")</f>
        <v>0</v>
      </c>
      <c r="BP472" s="126">
        <f t="shared" si="53"/>
        <v>0</v>
      </c>
      <c r="BQ472" s="341">
        <f t="shared" si="54"/>
        <v>2.1</v>
      </c>
      <c r="BR472" s="258">
        <f>IF(COUNTIFS($Z$25,"&lt;&gt;"&amp;"",$Z$25,"&lt;&gt;practic?*",$Z$25,"&lt;&gt;*op?ional*",$Z$25,"&lt;&gt;*Disciplin? facultativ?*", $Z$25,"&lt;&gt;*Examen de diplom?*"),IF($AK$27&lt;&gt;"",$AK$27,""),"")</f>
        <v>30</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8"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5">
        <f t="shared" si="56"/>
        <v>1</v>
      </c>
      <c r="F473" s="368">
        <f>AC$27</f>
        <v>4</v>
      </c>
      <c r="H473" s="368">
        <f>AE$27</f>
        <v>28</v>
      </c>
      <c r="I473" s="367">
        <f>$AF$27+$AG$27+$AH$27</f>
        <v>42</v>
      </c>
      <c r="J473" s="126">
        <f t="shared" si="57"/>
        <v>70</v>
      </c>
      <c r="K473" s="309">
        <f>$AI$27</f>
        <v>0</v>
      </c>
      <c r="L473" s="368">
        <f>$AK$27</f>
        <v>30</v>
      </c>
      <c r="N473" s="368">
        <f t="shared" si="58"/>
        <v>100</v>
      </c>
      <c r="O473" s="395" t="b">
        <f t="shared" si="59"/>
        <v>1</v>
      </c>
      <c r="P473" s="403">
        <f t="shared" si="45"/>
        <v>25</v>
      </c>
      <c r="AX473" s="124" t="str">
        <f>$Z$30</f>
        <v>L391.20.03.D4</v>
      </c>
      <c r="AY473" s="127">
        <v>4</v>
      </c>
      <c r="AZ473" s="258" t="str">
        <f>IF(COUNTIFS($Z$28,"&lt;&gt;"&amp;"",$Z$28,"&lt;&gt;practic?*",$Z$28,"&lt;&gt;*op?ional*",$Z$28,"&lt;&gt;*Disciplin? facultativ?*", $Z$28,"&lt;&gt;*Examen de diplom?*"),$Z$28,"")</f>
        <v>Mecanică II</v>
      </c>
      <c r="BA473" s="258">
        <f t="shared" si="43"/>
        <v>2</v>
      </c>
      <c r="BB473" s="258" t="str">
        <f t="shared" si="44"/>
        <v>3</v>
      </c>
      <c r="BC473" s="258" t="str">
        <f>IF($AZ473="","",$AD$30)</f>
        <v>E</v>
      </c>
      <c r="BD473" s="258" t="str">
        <f t="shared" si="60"/>
        <v>DI</v>
      </c>
      <c r="BE473" s="126">
        <f t="shared" si="46"/>
        <v>2</v>
      </c>
      <c r="BF473" s="126">
        <f t="shared" si="47"/>
        <v>2</v>
      </c>
      <c r="BG473" s="126">
        <f t="shared" si="48"/>
        <v>4</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28</v>
      </c>
      <c r="BJ473" s="126">
        <f t="shared" si="49"/>
        <v>56</v>
      </c>
      <c r="BK473" s="341">
        <f t="shared" si="50"/>
        <v>0</v>
      </c>
      <c r="BL473" s="341">
        <f t="shared" si="51"/>
        <v>0</v>
      </c>
      <c r="BM473" s="126">
        <f t="shared" si="52"/>
        <v>0</v>
      </c>
      <c r="BN473" s="341">
        <f>IF(AZ473&lt;&gt;"",AI$30,"")</f>
        <v>0</v>
      </c>
      <c r="BO473" s="127" t="str">
        <f>IF(COUNTIF($AZ473,"=*Elaborare proiect de diplom?*"),$AH$30,"0")</f>
        <v>0</v>
      </c>
      <c r="BP473" s="126">
        <f t="shared" si="53"/>
        <v>0</v>
      </c>
      <c r="BQ473" s="341">
        <f t="shared" si="54"/>
        <v>3.1</v>
      </c>
      <c r="BR473" s="258">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18"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5">
        <f t="shared" si="56"/>
        <v>1</v>
      </c>
      <c r="F474" s="127">
        <f>AC$30</f>
        <v>4</v>
      </c>
      <c r="H474" s="127">
        <f>AE$30</f>
        <v>28</v>
      </c>
      <c r="I474" s="367">
        <f>$AF$30+$AG$30+$AH$30</f>
        <v>28</v>
      </c>
      <c r="J474" s="126">
        <f t="shared" si="57"/>
        <v>56</v>
      </c>
      <c r="K474" s="309">
        <f>$AI$30</f>
        <v>0</v>
      </c>
      <c r="L474" s="127">
        <f>$AK$30</f>
        <v>44</v>
      </c>
      <c r="N474" s="368">
        <f t="shared" si="58"/>
        <v>100</v>
      </c>
      <c r="O474" s="395" t="b">
        <f t="shared" si="59"/>
        <v>1</v>
      </c>
      <c r="P474" s="403">
        <f t="shared" si="45"/>
        <v>25</v>
      </c>
      <c r="AX474" s="124" t="str">
        <f>$Z$33</f>
        <v>L391.20.03.D5</v>
      </c>
      <c r="AY474" s="258">
        <v>5</v>
      </c>
      <c r="AZ474" s="258" t="str">
        <f>IF(COUNTIFS($Z$31,"&lt;&gt;"&amp;"",$Z$31,"&lt;&gt;practic?*",$Z$31,"&lt;&gt;*op?ional*",$Z$31,"&lt;&gt;*Disciplin? facultativ?*", $Z$31,"&lt;&gt;*Examen de diplom?*"),$Z$31,"")</f>
        <v xml:space="preserve">Mecanisme </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1">
        <f t="shared" si="50"/>
        <v>0</v>
      </c>
      <c r="BL474" s="341">
        <f t="shared" si="51"/>
        <v>0</v>
      </c>
      <c r="BM474" s="126">
        <f t="shared" si="52"/>
        <v>0</v>
      </c>
      <c r="BN474" s="341">
        <f>IF(AZ474&lt;&gt;"",AI$33,"")</f>
        <v>0</v>
      </c>
      <c r="BO474" s="127" t="str">
        <f>IF(COUNTIF($AZ474,"=*Elaborare proiect de diplom?*"),$AH$33,"0")</f>
        <v>0</v>
      </c>
      <c r="BP474" s="126">
        <f t="shared" si="53"/>
        <v>0</v>
      </c>
      <c r="BQ474" s="341">
        <f t="shared" si="54"/>
        <v>3.1</v>
      </c>
      <c r="BR474" s="258">
        <f>IF(COUNTIFS($Z$31,"&lt;&gt;"&amp;"",$Z$31,"&lt;&gt;practic?*",$Z$31,"&lt;&gt;*op?ional*",$Z$31,"&lt;&gt;*Disciplin? facultativ?*", $Z$31,"&lt;&gt;*Examen de diplom?*"),IF($AK$33&lt;&gt;"",$AK$33,""),"")</f>
        <v>44</v>
      </c>
      <c r="BS474" s="258">
        <f>IF($AZ474="","",$AC$33)</f>
        <v>4</v>
      </c>
      <c r="BT474" s="169" t="str">
        <f>IF(COUNTIFS($Z$31,"&lt;&gt;"&amp;"",$Z$31,"&lt;&gt;practic?*",$Z$31,"&lt;&gt;*op?ional*",$Z$31,"&lt;&gt;*Disciplin? facultativ?*",$Z$31,"&lt;&gt;*Examen de diplom?*"),$AJ$33,"")</f>
        <v>DD</v>
      </c>
      <c r="BU474" s="126">
        <f t="shared" si="61"/>
        <v>7.1</v>
      </c>
      <c r="BV474" s="127">
        <f t="shared" si="55"/>
        <v>100</v>
      </c>
      <c r="BW474" s="418"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5">
        <f t="shared" si="56"/>
        <v>1</v>
      </c>
      <c r="F475" s="368">
        <f>AC$33</f>
        <v>4</v>
      </c>
      <c r="H475" s="368">
        <f>AE$33</f>
        <v>28</v>
      </c>
      <c r="I475" s="367">
        <f>$AF$33+$AG$33+$AH$33</f>
        <v>28</v>
      </c>
      <c r="J475" s="126">
        <f t="shared" si="57"/>
        <v>56</v>
      </c>
      <c r="K475" s="309">
        <f>$AI$33</f>
        <v>0</v>
      </c>
      <c r="L475" s="368">
        <f>$AK$33</f>
        <v>44</v>
      </c>
      <c r="N475" s="368">
        <f t="shared" si="58"/>
        <v>100</v>
      </c>
      <c r="O475" s="395" t="b">
        <f t="shared" si="59"/>
        <v>1</v>
      </c>
      <c r="P475" s="403">
        <f t="shared" si="45"/>
        <v>25</v>
      </c>
      <c r="AX475" s="124" t="str">
        <f>$Z$36</f>
        <v>L391.20.03.D6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1">
        <f t="shared" si="50"/>
        <v>0</v>
      </c>
      <c r="BL475" s="341">
        <f t="shared" si="51"/>
        <v>0</v>
      </c>
      <c r="BM475" s="126">
        <f t="shared" si="52"/>
        <v>0</v>
      </c>
      <c r="BN475" s="341">
        <f>IF(AZ475&lt;&gt;"",AI$36,"")</f>
        <v>0</v>
      </c>
      <c r="BO475" s="127" t="str">
        <f>IF(COUNTIF($AZ475,"=*Elaborare proiect de diplom?*"),$AH$36,"0")</f>
        <v>0</v>
      </c>
      <c r="BP475" s="126">
        <f t="shared" si="53"/>
        <v>0</v>
      </c>
      <c r="BQ475" s="341">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8"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5">
        <f t="shared" si="56"/>
        <v>1</v>
      </c>
      <c r="F476" s="368">
        <f>AC$36</f>
        <v>4</v>
      </c>
      <c r="H476" s="368">
        <f>AE$36</f>
        <v>28</v>
      </c>
      <c r="I476" s="367">
        <f>$AF$36+$AG$36+$AH$36</f>
        <v>28</v>
      </c>
      <c r="J476" s="126">
        <f t="shared" si="57"/>
        <v>56</v>
      </c>
      <c r="K476" s="309">
        <f>$AI$36</f>
        <v>0</v>
      </c>
      <c r="L476" s="368">
        <f>$AK$36</f>
        <v>44</v>
      </c>
      <c r="N476" s="368">
        <f t="shared" si="58"/>
        <v>100</v>
      </c>
      <c r="O476" s="395" t="b">
        <f t="shared" si="59"/>
        <v>1</v>
      </c>
      <c r="P476" s="403">
        <f t="shared" si="45"/>
        <v>25</v>
      </c>
      <c r="AX476" s="124" t="str">
        <f>$Z$39</f>
        <v>L391.20.03.F7</v>
      </c>
      <c r="AY476" s="127">
        <v>7</v>
      </c>
      <c r="AZ476" s="258" t="str">
        <f>IF(COUNTIFS($Z$37,"&lt;&gt;"&amp;"",$Z$37,"&lt;&gt;practic?*",$Z$37,"&lt;&gt;*op?ional*",$Z$37,"&lt;&gt;*Disciplin? facultativ?*",$Z$37,"&lt;&gt;*Examen de diplom?*"),$Z$37,"")</f>
        <v>Desen tehnic si infografica II</v>
      </c>
      <c r="BA476" s="258">
        <f t="shared" si="43"/>
        <v>2</v>
      </c>
      <c r="BB476" s="127" t="str">
        <f t="shared" si="44"/>
        <v>3</v>
      </c>
      <c r="BC476" s="258" t="str">
        <f>IF($AZ476="","",$AD$39)</f>
        <v>D</v>
      </c>
      <c r="BD476" s="127" t="str">
        <f t="shared" si="60"/>
        <v>DI</v>
      </c>
      <c r="BE476" s="126">
        <f t="shared" si="46"/>
        <v>1</v>
      </c>
      <c r="BF476" s="126">
        <f t="shared" si="47"/>
        <v>2</v>
      </c>
      <c r="BG476" s="126">
        <f t="shared" si="48"/>
        <v>3</v>
      </c>
      <c r="BH476" s="258">
        <f>IF(COUNTIFS($Z$37,"&lt;&gt;"&amp;"",$Z$37,"&lt;&gt;practic?*",$Z$37,"&lt;&gt;*Elaborare proiect de diplom?*",$Z$37,"&lt;&gt;*op?ional*",$Z$37,"&lt;&gt;*Disciplin? facultativ?*", $Z$37,"&lt;&gt;*Examen de diplom?*"),$AE$39,"")</f>
        <v>14</v>
      </c>
      <c r="BI476" s="258">
        <f>IF(COUNTIFS($Z$37,"&lt;&gt;"&amp;"",$Z$37,"&lt;&gt;practic?*",$Z$37,"&lt;&gt;*Elaborare proiect de diplom?*",$Z$37,"&lt;&gt;*op?ional*",$Z$37,"&lt;&gt;*Disciplin? facultativ?*", $Z$37,"&lt;&gt;*Examen de diplom?*"),($AF$39+$AG$39+$AH$39),"")</f>
        <v>28</v>
      </c>
      <c r="BJ476" s="126">
        <f t="shared" si="49"/>
        <v>42</v>
      </c>
      <c r="BK476" s="341">
        <f t="shared" si="50"/>
        <v>0</v>
      </c>
      <c r="BL476" s="341">
        <f t="shared" si="51"/>
        <v>0</v>
      </c>
      <c r="BM476" s="126">
        <f t="shared" si="52"/>
        <v>0</v>
      </c>
      <c r="BN476" s="341">
        <f>IF(AZ476&lt;&gt;"",AI$39,"")</f>
        <v>0</v>
      </c>
      <c r="BO476" s="127" t="str">
        <f>IF(COUNTIF($AZ476,"=*Elaborare proiect de diplom?*"),$AH$39,"0")</f>
        <v>0</v>
      </c>
      <c r="BP476" s="126">
        <f t="shared" si="53"/>
        <v>0</v>
      </c>
      <c r="BQ476" s="341">
        <f t="shared" si="54"/>
        <v>4.0999999999999996</v>
      </c>
      <c r="BR476" s="258">
        <f>IF(COUNTIFS($Z$37,"&lt;&gt;"&amp;"",$Z$37,"&lt;&gt;practic?*",$Z$37,"&lt;&gt;*op?ional*",$Z$37,"&lt;&gt;*Disciplin? facultativ?*", $Z$37,"&lt;&gt;*Examen de diplom?*"),IF($AK$39&lt;&gt;"",$AK$39,""),"")</f>
        <v>58</v>
      </c>
      <c r="BS476" s="127">
        <f>IF($AZ476="","",$AC$39)</f>
        <v>4</v>
      </c>
      <c r="BT476" s="169" t="str">
        <f>IF(COUNTIFS($Z$37,"&lt;&gt;"&amp;"",$Z$37,"&lt;&gt;practic?*",$Z$37,"&lt;&gt;*op?ional*",$Z$37,"&lt;&gt;*Disciplin? facultativ?*",$Z$37,"&lt;&gt;*Examen de diplom?*"),$AJ$39,"")</f>
        <v>DF</v>
      </c>
      <c r="BU476" s="126">
        <f t="shared" si="61"/>
        <v>7.1</v>
      </c>
      <c r="BV476" s="127">
        <f t="shared" si="55"/>
        <v>100</v>
      </c>
      <c r="BW476" s="418"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5">
        <f t="shared" si="56"/>
        <v>1</v>
      </c>
      <c r="F477" s="127">
        <f>AC$39</f>
        <v>4</v>
      </c>
      <c r="H477" s="127">
        <f>AE$39</f>
        <v>14</v>
      </c>
      <c r="I477" s="367">
        <f>$AF$39+$AG$39+$AH$39</f>
        <v>28</v>
      </c>
      <c r="J477" s="126">
        <f t="shared" si="57"/>
        <v>42</v>
      </c>
      <c r="K477" s="309">
        <f>$AI$39</f>
        <v>0</v>
      </c>
      <c r="L477" s="127">
        <f>$AK$39</f>
        <v>58</v>
      </c>
      <c r="N477" s="368">
        <f t="shared" si="58"/>
        <v>100</v>
      </c>
      <c r="O477" s="395" t="b">
        <f t="shared" si="59"/>
        <v>1</v>
      </c>
      <c r="P477" s="403">
        <f t="shared" si="45"/>
        <v>25</v>
      </c>
      <c r="AX477" s="124" t="str">
        <f>$Z$42</f>
        <v>L391.20.03.C8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1">
        <f t="shared" si="50"/>
        <v>0</v>
      </c>
      <c r="BL477" s="341">
        <f t="shared" si="51"/>
        <v>0</v>
      </c>
      <c r="BM477" s="126">
        <f t="shared" si="52"/>
        <v>0</v>
      </c>
      <c r="BN477" s="341">
        <f>IF(AZ477&lt;&gt;"",AI$42,"")</f>
        <v>0</v>
      </c>
      <c r="BO477" s="127" t="str">
        <f>IF(COUNTIF($AZ477,"=*Elaborare proiect de diplom?*"),$AH$42,"0")</f>
        <v>0</v>
      </c>
      <c r="BP477" s="126">
        <f t="shared" si="53"/>
        <v>0</v>
      </c>
      <c r="BQ477" s="341">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8"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5">
        <f t="shared" si="56"/>
        <v>1</v>
      </c>
      <c r="F478" s="368">
        <f>AC$42</f>
        <v>2</v>
      </c>
      <c r="H478" s="368">
        <f>AE$42</f>
        <v>0</v>
      </c>
      <c r="I478" s="367">
        <f>$AF$42+$AG$42+$AH$42</f>
        <v>14</v>
      </c>
      <c r="J478" s="126">
        <f t="shared" si="57"/>
        <v>14</v>
      </c>
      <c r="K478" s="309">
        <f>$AI$42</f>
        <v>0</v>
      </c>
      <c r="L478" s="368">
        <f>$AK$42</f>
        <v>36</v>
      </c>
      <c r="N478" s="368">
        <f t="shared" si="58"/>
        <v>50</v>
      </c>
      <c r="O478" s="395" t="b">
        <f t="shared" si="59"/>
        <v>1</v>
      </c>
      <c r="P478" s="403">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1" t="str">
        <f t="shared" si="50"/>
        <v/>
      </c>
      <c r="BL478" s="341" t="str">
        <f t="shared" si="51"/>
        <v/>
      </c>
      <c r="BM478" s="126" t="str">
        <f t="shared" si="52"/>
        <v/>
      </c>
      <c r="BN478" s="341" t="str">
        <f>IF(AZ478&lt;&gt;"",AI$45,"")</f>
        <v/>
      </c>
      <c r="BO478" s="127" t="str">
        <f>IF(COUNTIF($AZ478,"=*Elaborare proiect de diplom?*"),$AH$45,"0")</f>
        <v>0</v>
      </c>
      <c r="BP478" s="126" t="str">
        <f t="shared" si="53"/>
        <v/>
      </c>
      <c r="BQ478" s="341"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8"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5">
        <f t="shared" si="56"/>
        <v>0</v>
      </c>
      <c r="F479" s="368">
        <f>AC$45</f>
        <v>0</v>
      </c>
      <c r="H479" s="368">
        <f>AE$45</f>
        <v>0</v>
      </c>
      <c r="I479" s="367">
        <f>$AF$45+$AG$45+$AH$45</f>
        <v>0</v>
      </c>
      <c r="J479" s="126">
        <f t="shared" si="57"/>
        <v>0</v>
      </c>
      <c r="K479" s="309">
        <f>$AI$45</f>
        <v>0</v>
      </c>
      <c r="L479" s="368">
        <f>$AK$45</f>
        <v>0</v>
      </c>
      <c r="N479" s="368">
        <f t="shared" si="58"/>
        <v>0</v>
      </c>
      <c r="O479" s="395" t="b">
        <f t="shared" si="59"/>
        <v>1</v>
      </c>
      <c r="P479" s="403"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1" t="str">
        <f t="shared" si="50"/>
        <v/>
      </c>
      <c r="BL479" s="341" t="str">
        <f t="shared" si="51"/>
        <v/>
      </c>
      <c r="BM479" s="126" t="str">
        <f t="shared" si="52"/>
        <v/>
      </c>
      <c r="BN479" s="341" t="str">
        <f>IF(AZ479&lt;&gt;"",AI$48,"")</f>
        <v/>
      </c>
      <c r="BO479" s="127" t="str">
        <f>IF(COUNTIF($AZ479,"=*Elaborare proiect de diplom?*"),$AH$48,"0")</f>
        <v>0</v>
      </c>
      <c r="BP479" s="126" t="str">
        <f t="shared" si="53"/>
        <v/>
      </c>
      <c r="BQ479" s="341"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8"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5">
        <f t="shared" si="56"/>
        <v>0</v>
      </c>
      <c r="F480" s="127">
        <f>AC$48</f>
        <v>0</v>
      </c>
      <c r="H480" s="127">
        <f>AE$48</f>
        <v>0</v>
      </c>
      <c r="I480" s="367">
        <f>$AF$48+$AG$48+$AH$48</f>
        <v>0</v>
      </c>
      <c r="J480" s="126">
        <f t="shared" si="57"/>
        <v>0</v>
      </c>
      <c r="K480" s="309">
        <f>$AI$48</f>
        <v>0</v>
      </c>
      <c r="L480" s="127">
        <f>$AK$48</f>
        <v>0</v>
      </c>
      <c r="N480" s="368">
        <f t="shared" si="58"/>
        <v>0</v>
      </c>
      <c r="O480" s="395" t="b">
        <f t="shared" si="59"/>
        <v>1</v>
      </c>
      <c r="P480" s="403" t="e">
        <f t="shared" si="45"/>
        <v>#DIV/0!</v>
      </c>
      <c r="AX480" s="124" t="str">
        <f>$Z$51</f>
        <v>L391.20.03.11-ij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1" t="str">
        <f t="shared" si="50"/>
        <v/>
      </c>
      <c r="BL480" s="341" t="str">
        <f t="shared" si="51"/>
        <v/>
      </c>
      <c r="BM480" s="126" t="str">
        <f t="shared" si="52"/>
        <v/>
      </c>
      <c r="BN480" s="341" t="str">
        <f>IF(AZ480&lt;&gt;"",AI$51,"")</f>
        <v/>
      </c>
      <c r="BO480" s="127" t="str">
        <f>IF(COUNTIF($AZ480,"=*Elaborare proiect de diplom?*"),$AH$51,"0")</f>
        <v>0</v>
      </c>
      <c r="BP480" s="126" t="str">
        <f t="shared" si="53"/>
        <v/>
      </c>
      <c r="BQ480" s="341"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8"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5">
        <f t="shared" si="56"/>
        <v>0</v>
      </c>
      <c r="F481" s="368">
        <f>AC$51</f>
        <v>0</v>
      </c>
      <c r="H481" s="368">
        <f>AE$51</f>
        <v>0</v>
      </c>
      <c r="I481" s="367">
        <f>$AF$51+$AG$51+$AH$51</f>
        <v>0</v>
      </c>
      <c r="J481" s="126">
        <f t="shared" si="57"/>
        <v>0</v>
      </c>
      <c r="K481" s="309">
        <f>$AI$51</f>
        <v>0</v>
      </c>
      <c r="L481" s="368">
        <f>$AK$51</f>
        <v>0</v>
      </c>
      <c r="N481" s="368">
        <f t="shared" si="58"/>
        <v>0</v>
      </c>
      <c r="O481" s="395" t="b">
        <f t="shared" si="59"/>
        <v>1</v>
      </c>
      <c r="P481" s="403" t="e">
        <f t="shared" si="45"/>
        <v>#DIV/0!</v>
      </c>
      <c r="AX481" s="344" t="s">
        <v>220</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8"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7" t="b">
        <f>AND(O471:O481)</f>
        <v>1</v>
      </c>
      <c r="P482" s="373">
        <f>N482/F482</f>
        <v>25</v>
      </c>
      <c r="AX482" s="262" t="str">
        <f>$AL$21</f>
        <v>L391.20.04.D1</v>
      </c>
      <c r="AY482" s="127">
        <v>1</v>
      </c>
      <c r="AZ482" s="127" t="str">
        <f>IF(COUNTIFS($AL$19,"&lt;&gt;"&amp;"",$AL$19,"&lt;&gt;practic?*",$AL$19,"&lt;&gt;*op?ional*",$AL$19,"&lt;&gt;*Disciplin? facultativ?*", $AL$19,"&lt;&gt;*Examen de diplom?*"),$AL$19,"")</f>
        <v>Electronica aplicata</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1">
        <f>IF($AZ482&lt;&gt;"",ROUND(BN482/14,1),"")</f>
        <v>0</v>
      </c>
      <c r="BL482" s="341">
        <f>IF($AZ482&lt;&gt;"",ROUND(BO482/14,1),"")</f>
        <v>0</v>
      </c>
      <c r="BM482" s="126">
        <f>IF($AZ482="","",IF($BK482&lt;&gt;"",$BK482,0)+IF($BL482&lt;&gt;"",$BL482,0))</f>
        <v>0</v>
      </c>
      <c r="BN482" s="341">
        <f>IF(AZ482&lt;&gt;"",AU$21,"")</f>
        <v>0</v>
      </c>
      <c r="BO482" s="127" t="str">
        <f>IF(COUNTIF($AZ482,"=*Elaborare proiect de diplom?*"),$AT$21,"0")</f>
        <v>0</v>
      </c>
      <c r="BP482" s="126">
        <f>IF($AZ482="","",IF($BN482&lt;&gt;"",$BN482,0)+IF($BO482&lt;&gt;"",$BO482,0))</f>
        <v>0</v>
      </c>
      <c r="BQ482" s="341">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18"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5">
        <f>IF(AND((F483&gt;0), (N483&gt;0)),1,0)</f>
        <v>1</v>
      </c>
      <c r="F483" s="127">
        <f>AO$21</f>
        <v>3</v>
      </c>
      <c r="H483" s="127">
        <f>AQ$21</f>
        <v>28</v>
      </c>
      <c r="I483" s="127">
        <f>$AR$21+$AS$21+$AT$21</f>
        <v>14</v>
      </c>
      <c r="J483" s="126">
        <f>H483+I483</f>
        <v>42</v>
      </c>
      <c r="K483" s="309">
        <f>$AU$21</f>
        <v>0</v>
      </c>
      <c r="L483" s="127">
        <f>$AW$21</f>
        <v>33</v>
      </c>
      <c r="N483" s="417">
        <f>IF(ISNUMBER(L483+K483+J483), L483+K483+J483,0)</f>
        <v>75</v>
      </c>
      <c r="O483" s="395" t="b">
        <f>IF(D483=0,TRUE, IF(N483/25=F483,TRUE,FALSE))</f>
        <v>1</v>
      </c>
      <c r="P483" s="403">
        <f t="shared" si="45"/>
        <v>25</v>
      </c>
      <c r="AX483" s="124" t="str">
        <f>$AL$24</f>
        <v>L391.20.04.S2</v>
      </c>
      <c r="AY483" s="264">
        <v>2</v>
      </c>
      <c r="AZ483" s="264" t="str">
        <f>IF(COUNTIFS($AL$22,"&lt;&gt;"&amp;"",$AL$22,"&lt;&gt;practic?*",$AL$22,"&lt;&gt;*op?ional*",$AL$22,"&lt;&gt;*Disciplin? facultativ?*", $AL$22,"&lt;&gt;*Examen de diplom?*"),$AL$22,"")</f>
        <v>Control dimensional si masuratori tehnice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1">
        <f t="shared" ref="BK483:BK492" si="68">IF($AZ483&lt;&gt;"",ROUND(BN483/14,1),"")</f>
        <v>0</v>
      </c>
      <c r="BL483" s="341">
        <f t="shared" ref="BL483:BL492" si="69">IF($AZ483&lt;&gt;"",ROUND(BO483/14,1),"")</f>
        <v>0</v>
      </c>
      <c r="BM483" s="126">
        <f t="shared" ref="BM483:BM492" si="70">IF($AZ483="","",IF($BK483&lt;&gt;"",$BK483,0)+IF($BL483&lt;&gt;"",$BL483,0))</f>
        <v>0</v>
      </c>
      <c r="BN483" s="341">
        <f>IF(AZ483&lt;&gt;"",AU$24,"")</f>
        <v>0</v>
      </c>
      <c r="BO483" s="127" t="str">
        <f>IF(COUNTIF($AZ483,"=*Elaborare proiect de diplom?*"),$AT$24,"0")</f>
        <v>0</v>
      </c>
      <c r="BP483" s="126">
        <f t="shared" ref="BP483:BP492" si="71">IF($AZ483="","",IF($BN483&lt;&gt;"",$BN483,0)+IF($BO483&lt;&gt;"",$BO483,0))</f>
        <v>0</v>
      </c>
      <c r="BQ483" s="341">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18"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5">
        <f t="shared" ref="D484:D493" si="74">IF(AND((F484&gt;0), (N484&gt;0)),1,0)</f>
        <v>1</v>
      </c>
      <c r="F484" s="368">
        <f>AO$24</f>
        <v>3</v>
      </c>
      <c r="H484" s="368">
        <f>AQ$24</f>
        <v>28</v>
      </c>
      <c r="I484" s="367">
        <f>$AR$24+$AS$24+$AT$24</f>
        <v>14</v>
      </c>
      <c r="J484" s="126">
        <f t="shared" ref="J484:J493" si="75">H484+I484</f>
        <v>42</v>
      </c>
      <c r="K484" s="309">
        <f>$AU$24</f>
        <v>0</v>
      </c>
      <c r="L484" s="368">
        <f>$AW$24</f>
        <v>33</v>
      </c>
      <c r="N484" s="417">
        <f t="shared" ref="N484:N493" si="76">IF(ISNUMBER(L484+K484+J484), L484+K484+J484,0)</f>
        <v>75</v>
      </c>
      <c r="O484" s="395" t="b">
        <f t="shared" ref="O484:O493" si="77">IF(D484=0,TRUE, IF(N484/25=F484,TRUE,FALSE))</f>
        <v>1</v>
      </c>
      <c r="P484" s="403">
        <f t="shared" si="45"/>
        <v>25</v>
      </c>
      <c r="AX484" s="124" t="str">
        <f>$AL$27</f>
        <v>L391.20.04.D3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1">
        <f t="shared" si="68"/>
        <v>0</v>
      </c>
      <c r="BL484" s="341">
        <f t="shared" si="69"/>
        <v>0</v>
      </c>
      <c r="BM484" s="126">
        <f t="shared" si="70"/>
        <v>0</v>
      </c>
      <c r="BN484" s="341">
        <f>IF(AZ484&lt;&gt;"",AU$27,"")</f>
        <v>0</v>
      </c>
      <c r="BO484" s="127" t="str">
        <f>IF(COUNTIF($AZ484,"=*Elaborare proiect de diplom?*"),$AT$27,"0")</f>
        <v>0</v>
      </c>
      <c r="BP484" s="126">
        <f t="shared" si="71"/>
        <v>0</v>
      </c>
      <c r="BQ484" s="341">
        <f t="shared" si="72"/>
        <v>2.1</v>
      </c>
      <c r="BR484" s="266">
        <f>IF(COUNTIFS($AL$25,"&lt;&gt;"&amp;"",$AL$25,"&lt;&gt;practic?*",$AL$25,"&lt;&gt;*op?ional*",$AL$25,"&lt;&gt;*Disciplin? facultativ?*", $AL$25,"&lt;&gt;*Examen de diplom?*"),IF($AW$27&lt;&gt;"",$AW$27,""),"")</f>
        <v>30</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8"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5">
        <f t="shared" si="74"/>
        <v>1</v>
      </c>
      <c r="F485" s="368">
        <f>AO$27</f>
        <v>4</v>
      </c>
      <c r="H485" s="368">
        <f>AQ$27</f>
        <v>28</v>
      </c>
      <c r="I485" s="367">
        <f>$AR$27+$AS$27+$AT$27</f>
        <v>42</v>
      </c>
      <c r="J485" s="126">
        <f t="shared" si="75"/>
        <v>70</v>
      </c>
      <c r="K485" s="309">
        <f>$AU$27</f>
        <v>0</v>
      </c>
      <c r="L485" s="368">
        <f>$AW$27</f>
        <v>30</v>
      </c>
      <c r="N485" s="417">
        <f t="shared" si="76"/>
        <v>100</v>
      </c>
      <c r="O485" s="395" t="b">
        <f t="shared" si="77"/>
        <v>1</v>
      </c>
      <c r="P485" s="403">
        <f t="shared" si="45"/>
        <v>25</v>
      </c>
      <c r="AX485" s="124" t="str">
        <f>$AL$30</f>
        <v>L391.20.04.D4</v>
      </c>
      <c r="AY485" s="127">
        <v>4</v>
      </c>
      <c r="AZ485" s="264" t="str">
        <f>IF(COUNTIFS($AL$28,"&lt;&gt;"&amp;"",$AL$28,"&lt;&gt;practic?*",$AL$28,"&lt;&gt;*op?ional*",$AL$28,"&lt;&gt;*Disciplin? facultativ?*", $AL$28,"&lt;&gt;*Examen de diplom?*"),$AL$28,"")</f>
        <v>Vibrații mecanice</v>
      </c>
      <c r="BA485" s="264">
        <f t="shared" si="62"/>
        <v>2</v>
      </c>
      <c r="BB485" s="264" t="str">
        <f t="shared" si="63"/>
        <v>4</v>
      </c>
      <c r="BC485" s="265" t="str">
        <f>IF($AZ485="","",$AP$30)</f>
        <v>E</v>
      </c>
      <c r="BD485" s="266" t="str">
        <f t="shared" si="78"/>
        <v>DI</v>
      </c>
      <c r="BE485" s="126">
        <f t="shared" si="64"/>
        <v>2</v>
      </c>
      <c r="BF485" s="126">
        <f t="shared" si="65"/>
        <v>2</v>
      </c>
      <c r="BG485" s="126">
        <f t="shared" si="66"/>
        <v>4</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28</v>
      </c>
      <c r="BJ485" s="126">
        <f t="shared" si="67"/>
        <v>56</v>
      </c>
      <c r="BK485" s="341">
        <f t="shared" si="68"/>
        <v>0</v>
      </c>
      <c r="BL485" s="341">
        <f t="shared" si="69"/>
        <v>0</v>
      </c>
      <c r="BM485" s="126">
        <f t="shared" si="70"/>
        <v>0</v>
      </c>
      <c r="BN485" s="341">
        <f>IF(AZ485&lt;&gt;"",AU$30,"")</f>
        <v>0</v>
      </c>
      <c r="BO485" s="127" t="str">
        <f>IF(COUNTIF($AZ485,"=*Elaborare proiect de diplom?*"),$AT$30,"0")</f>
        <v>0</v>
      </c>
      <c r="BP485" s="126">
        <f t="shared" si="71"/>
        <v>0</v>
      </c>
      <c r="BQ485" s="341">
        <f t="shared" si="72"/>
        <v>3.1</v>
      </c>
      <c r="BR485" s="266">
        <f>IF(COUNTIFS($AL$28,"&lt;&gt;"&amp;"",$AL$28,"&lt;&gt;practic?*",$AL$28,"&lt;&gt;*op?ional*",$AL$28,"&lt;&gt;*Disciplin? facultativ?*", $AL$28,"&lt;&gt;*Examen de diplom?*"),IF($AW$30&lt;&gt;"",$AW$30,""),"")</f>
        <v>44</v>
      </c>
      <c r="BS485" s="127">
        <f>IF($AZ485="","",$AO$30)</f>
        <v>4</v>
      </c>
      <c r="BT485" s="266" t="str">
        <f>IF(COUNTIFS($AL$28,"&lt;&gt;"&amp;"",$AL$28,"&lt;&gt;practic?*",$AL$28,"&lt;&gt;*op?ional*",$AL$28,"&lt;&gt;*Disciplin? facultativ?*", $AL$28,"&lt;&gt;*Examen de diplom?*"),$AV$30,"")</f>
        <v>DD</v>
      </c>
      <c r="BU485" s="126">
        <f t="shared" si="79"/>
        <v>7.1</v>
      </c>
      <c r="BV485" s="127">
        <f t="shared" si="73"/>
        <v>100</v>
      </c>
      <c r="BW485" s="418"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5">
        <f t="shared" si="74"/>
        <v>1</v>
      </c>
      <c r="F486" s="127">
        <f>AO$30</f>
        <v>4</v>
      </c>
      <c r="H486" s="127">
        <f>AQ$30</f>
        <v>28</v>
      </c>
      <c r="I486" s="367">
        <f>$AR$30+$AS$30+$AT$30</f>
        <v>28</v>
      </c>
      <c r="J486" s="126">
        <f t="shared" si="75"/>
        <v>56</v>
      </c>
      <c r="K486" s="309">
        <f>$AU$30</f>
        <v>0</v>
      </c>
      <c r="L486" s="127">
        <f>$AW$30</f>
        <v>44</v>
      </c>
      <c r="N486" s="417">
        <f t="shared" si="76"/>
        <v>100</v>
      </c>
      <c r="O486" s="395" t="b">
        <f t="shared" si="77"/>
        <v>1</v>
      </c>
      <c r="P486" s="403">
        <f t="shared" si="45"/>
        <v>25</v>
      </c>
      <c r="AX486" s="124" t="str">
        <f>$AL$33</f>
        <v>L391.20.04.D5</v>
      </c>
      <c r="AY486" s="264">
        <v>5</v>
      </c>
      <c r="AZ486" s="264" t="str">
        <f>IF(COUNTIFS($AL$31,"&lt;&gt;"&amp;"",$AL$31,"&lt;&gt;practic?*",$AL$31,"&lt;&gt;*op?ional*",$AL$31,"&lt;&gt;*Disciplin? facultativ?*", $AL$31,"&lt;&gt;*Examen de diplom?*"),$AL$31,"")</f>
        <v>Organe de maşini I</v>
      </c>
      <c r="BA486" s="264">
        <f t="shared" si="62"/>
        <v>2</v>
      </c>
      <c r="BB486" s="264" t="str">
        <f t="shared" si="63"/>
        <v>4</v>
      </c>
      <c r="BC486" s="265" t="str">
        <f>IF($AZ486="","",$AP$33)</f>
        <v>E</v>
      </c>
      <c r="BD486" s="127" t="str">
        <f t="shared" si="78"/>
        <v>DI</v>
      </c>
      <c r="BE486" s="126">
        <f t="shared" si="64"/>
        <v>2</v>
      </c>
      <c r="BF486" s="126">
        <f t="shared" si="65"/>
        <v>3</v>
      </c>
      <c r="BG486" s="126">
        <f t="shared" si="66"/>
        <v>5</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42</v>
      </c>
      <c r="BJ486" s="126">
        <f t="shared" si="67"/>
        <v>70</v>
      </c>
      <c r="BK486" s="341">
        <f t="shared" si="68"/>
        <v>0</v>
      </c>
      <c r="BL486" s="341">
        <f t="shared" si="69"/>
        <v>0</v>
      </c>
      <c r="BM486" s="126">
        <f t="shared" si="70"/>
        <v>0</v>
      </c>
      <c r="BN486" s="341">
        <f>IF(AZ486&lt;&gt;"",AU$33,"")</f>
        <v>0</v>
      </c>
      <c r="BO486" s="127" t="str">
        <f>IF(COUNTIF($AZ486,"=*Elaborare proiect de diplom?*"),$AT$33,"0")</f>
        <v>0</v>
      </c>
      <c r="BP486" s="126">
        <f t="shared" si="71"/>
        <v>0</v>
      </c>
      <c r="BQ486" s="341">
        <f t="shared" si="72"/>
        <v>3.9</v>
      </c>
      <c r="BR486" s="266">
        <f>IF(COUNTIFS($AL$31,"&lt;&gt;"&amp;"",$AL$31,"&lt;&gt;practic?*",$AL$31,"&lt;&gt;*op?ional*",$AL$31,"&lt;&gt;*Disciplin? facultativ?*", $AL$31,"&lt;&gt;*Examen de diplom?*"),IF($AW$33&lt;&gt;"",$AW$33,""),"")</f>
        <v>55</v>
      </c>
      <c r="BS486" s="266">
        <f>IF($AZ486="","",$AO$33)</f>
        <v>5</v>
      </c>
      <c r="BT486" s="266" t="str">
        <f>IF(COUNTIFS($AL$31,"&lt;&gt;"&amp;"",$AL$31,"&lt;&gt;practic?*",$AL$31,"&lt;&gt;*op?ional*",$AL$31,"&lt;&gt;*Disciplin? facultativ?*", $AL$31,"&lt;&gt;*Examen de diplom?*"),$AV$33,"")</f>
        <v>DD</v>
      </c>
      <c r="BU486" s="126">
        <f t="shared" si="79"/>
        <v>8.9</v>
      </c>
      <c r="BV486" s="127">
        <f t="shared" si="73"/>
        <v>125</v>
      </c>
      <c r="BW486" s="418"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5">
        <f t="shared" si="74"/>
        <v>1</v>
      </c>
      <c r="F487" s="368">
        <f>AO$33</f>
        <v>5</v>
      </c>
      <c r="H487" s="368">
        <f>AQ$33</f>
        <v>28</v>
      </c>
      <c r="I487" s="367">
        <f>$AR$33+$AS$33+$AT$33</f>
        <v>42</v>
      </c>
      <c r="J487" s="126">
        <f t="shared" si="75"/>
        <v>70</v>
      </c>
      <c r="K487" s="309">
        <f>$AU$33</f>
        <v>0</v>
      </c>
      <c r="L487" s="368">
        <f>$AW$33</f>
        <v>55</v>
      </c>
      <c r="N487" s="417">
        <f t="shared" si="76"/>
        <v>125</v>
      </c>
      <c r="O487" s="395" t="b">
        <f t="shared" si="77"/>
        <v>1</v>
      </c>
      <c r="P487" s="403">
        <f t="shared" si="45"/>
        <v>25</v>
      </c>
      <c r="AX487" s="124" t="str">
        <f>$AL$36</f>
        <v>L391.20.04.D6</v>
      </c>
      <c r="AY487" s="264">
        <v>6</v>
      </c>
      <c r="AZ487" s="264" t="str">
        <f>IF(COUNTIFS($AL$34,"&lt;&gt;"&amp;"",$AL$34,"&lt;&gt;practic?*",$AL$34,"&lt;&gt;*op?ional*",$AL$34,"&lt;&gt;*Disciplin? facultativ?*", $AL$34,"&lt;&gt;*Examen de diplom?*"),$AL$34,"")</f>
        <v>Microeconomie</v>
      </c>
      <c r="BA487" s="264">
        <f t="shared" si="62"/>
        <v>2</v>
      </c>
      <c r="BB487" s="264" t="str">
        <f t="shared" si="63"/>
        <v>4</v>
      </c>
      <c r="BC487" s="265" t="str">
        <f>IF($AZ487="","",$AP$36)</f>
        <v>D</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1">
        <f t="shared" si="68"/>
        <v>0</v>
      </c>
      <c r="BL487" s="341">
        <f t="shared" si="69"/>
        <v>0</v>
      </c>
      <c r="BM487" s="126">
        <f t="shared" si="70"/>
        <v>0</v>
      </c>
      <c r="BN487" s="341">
        <f>IF(AZ487&lt;&gt;"",AU$36,"")</f>
        <v>0</v>
      </c>
      <c r="BO487" s="127" t="str">
        <f>IF(COUNTIF($AZ487,"=*Elaborare proiect de diplom?*"),$AT$36,"0")</f>
        <v>0</v>
      </c>
      <c r="BP487" s="126">
        <f t="shared" si="71"/>
        <v>0</v>
      </c>
      <c r="BQ487" s="341">
        <f t="shared" si="72"/>
        <v>2.4</v>
      </c>
      <c r="BR487" s="266">
        <f>IF(COUNTIFS($AL$34,"&lt;&gt;"&amp;"",$AL$34,"&lt;&gt;practic?*",$AL$34,"&lt;&gt;*op?ional*",$AL$34,"&lt;&gt;*Disciplin? facultativ?*", $AL$34,"&lt;&gt;*Examen de diplom?*"),IF($AW$36&lt;&gt;"",$AW$36,""),"")</f>
        <v>33</v>
      </c>
      <c r="BS487" s="266">
        <f>IF($AZ487="","",$AO$36)</f>
        <v>3</v>
      </c>
      <c r="BT487" s="266" t="str">
        <f>IF(COUNTIFS($AL$34,"&lt;&gt;"&amp;"",$AL$34,"&lt;&gt;practic?*",$AL$34,"&lt;&gt;*op?ional*",$AL$34,"&lt;&gt;*Disciplin? facultativ?*", $AL$34,"&lt;&gt;*Examen de diplom?*"),$AV$36,"")</f>
        <v>DD</v>
      </c>
      <c r="BU487" s="126">
        <f t="shared" si="79"/>
        <v>5.4</v>
      </c>
      <c r="BV487" s="127">
        <f t="shared" si="73"/>
        <v>75</v>
      </c>
      <c r="BW487" s="418"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5">
        <f t="shared" si="74"/>
        <v>1</v>
      </c>
      <c r="F488" s="368">
        <f>AO$36</f>
        <v>3</v>
      </c>
      <c r="H488" s="368">
        <f>AQ$36</f>
        <v>28</v>
      </c>
      <c r="I488" s="367">
        <f>$AR$36+$AS$36+$AT$36</f>
        <v>14</v>
      </c>
      <c r="J488" s="126">
        <f t="shared" si="75"/>
        <v>42</v>
      </c>
      <c r="K488" s="309">
        <f>$AU$36</f>
        <v>0</v>
      </c>
      <c r="L488" s="368">
        <f>$AW$36</f>
        <v>33</v>
      </c>
      <c r="N488" s="417">
        <f t="shared" si="76"/>
        <v>75</v>
      </c>
      <c r="O488" s="395" t="b">
        <f t="shared" si="77"/>
        <v>1</v>
      </c>
      <c r="P488" s="403">
        <f t="shared" si="45"/>
        <v>25</v>
      </c>
      <c r="AX488" s="124" t="str">
        <f>$AL$39</f>
        <v>L391.20.04.D7</v>
      </c>
      <c r="AY488" s="127">
        <v>7</v>
      </c>
      <c r="AZ488" s="264" t="str">
        <f>IF(COUNTIFS($AL$37,"&lt;&gt;"&amp;"",$AL$37,"&lt;&gt;practic?*",$AL$37,"&lt;&gt;*op?ional*",$AL$37,"&lt;&gt;*Disciplin? facultativ?*",$AL$37,"&lt;&gt;*Examen de diplom?*"),$AL$37,"")</f>
        <v>Termotehnică</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1">
        <f t="shared" si="68"/>
        <v>0</v>
      </c>
      <c r="BL488" s="341">
        <f t="shared" si="69"/>
        <v>0</v>
      </c>
      <c r="BM488" s="126">
        <f t="shared" si="70"/>
        <v>0</v>
      </c>
      <c r="BN488" s="341">
        <f>IF(AZ488&lt;&gt;"",AU$39,"")</f>
        <v>0</v>
      </c>
      <c r="BO488" s="127" t="str">
        <f>IF(COUNTIF($AZ488,"=*Elaborare proiect de diplom?*"),$AT$39,"0")</f>
        <v>0</v>
      </c>
      <c r="BP488" s="126">
        <f t="shared" si="71"/>
        <v>0</v>
      </c>
      <c r="BQ488" s="341">
        <f t="shared" si="72"/>
        <v>3.1</v>
      </c>
      <c r="BR488" s="266">
        <f>IF(COUNTIFS($AL$37,"&lt;&gt;"&amp;"",$AL$37,"&lt;&gt;practic?*",$AL$37,"&lt;&gt;*op?ional*",$AL$37,"&lt;&gt;*Disciplin? facultativ?*", $AL$37,"&lt;&gt;*Examen de diplom?*"),IF($AW$39&lt;&gt;"",$AW$39,""),"")</f>
        <v>44</v>
      </c>
      <c r="BS488" s="127">
        <f>IF($AZ488="","",$AO$39)</f>
        <v>4</v>
      </c>
      <c r="BT488" s="266" t="str">
        <f>IF(COUNTIFS($AL$37,"&lt;&gt;"&amp;"",$AL$37,"&lt;&gt;practic?*",$AL$37,"&lt;&gt;*op?ional*",$AL$37,"&lt;&gt;*Disciplin? facultativ?*", $AL$37,"&lt;&gt;*Examen de diplom?*"),$AV$39,"")</f>
        <v>DD</v>
      </c>
      <c r="BU488" s="126">
        <f t="shared" si="79"/>
        <v>7.1</v>
      </c>
      <c r="BV488" s="127">
        <f t="shared" si="73"/>
        <v>100</v>
      </c>
      <c r="BW488" s="418"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5">
        <f t="shared" si="74"/>
        <v>1</v>
      </c>
      <c r="F489" s="127">
        <f>AO$39</f>
        <v>4</v>
      </c>
      <c r="H489" s="127">
        <f>AQ$39</f>
        <v>28</v>
      </c>
      <c r="I489" s="367">
        <f>$AR$39+$AS$39+$AT$39</f>
        <v>28</v>
      </c>
      <c r="J489" s="126">
        <f t="shared" si="75"/>
        <v>56</v>
      </c>
      <c r="K489" s="309">
        <f>$AU$39</f>
        <v>0</v>
      </c>
      <c r="L489" s="127">
        <f>$AW$39</f>
        <v>44</v>
      </c>
      <c r="N489" s="417">
        <f t="shared" si="76"/>
        <v>100</v>
      </c>
      <c r="O489" s="395" t="b">
        <f t="shared" si="77"/>
        <v>1</v>
      </c>
      <c r="P489" s="403">
        <f t="shared" si="45"/>
        <v>25</v>
      </c>
      <c r="AX489" s="124" t="str">
        <f>$AL$42</f>
        <v>L391.20.04.C8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1">
        <f t="shared" si="68"/>
        <v>0</v>
      </c>
      <c r="BL489" s="341">
        <f t="shared" si="69"/>
        <v>0</v>
      </c>
      <c r="BM489" s="126">
        <f t="shared" si="70"/>
        <v>0</v>
      </c>
      <c r="BN489" s="341">
        <f>IF(AZ489&lt;&gt;"",AU$42,"")</f>
        <v>0</v>
      </c>
      <c r="BO489" s="127" t="str">
        <f>IF(COUNTIF($AZ489,"=*Elaborare proiect de diplom?*"),$AT$42,"0")</f>
        <v>0</v>
      </c>
      <c r="BP489" s="126">
        <f t="shared" si="71"/>
        <v>0</v>
      </c>
      <c r="BQ489" s="341">
        <f t="shared" si="72"/>
        <v>2.6</v>
      </c>
      <c r="BR489" s="266">
        <f>IF(COUNTIFS($AL$40,"&lt;&gt;"&amp;"",$AL$40,"&lt;&gt;practic?*",$AL$40,"&lt;&gt;*op?ional*",$AL$40,"&lt;&gt;*Disciplin? facultativ?*", $AL$40,"&lt;&gt;*Examen de diplom?*"),IF($AW$42&lt;&gt;"",$AW$42,""),"")</f>
        <v>36</v>
      </c>
      <c r="BS489" s="266">
        <f>IF($AZ489="","",$AO$42)</f>
        <v>2</v>
      </c>
      <c r="BT489" s="266" t="str">
        <f>IF(COUNTIFS($AL$40,"&lt;&gt;"&amp;"",$AL$40,"&lt;&gt;practic?*",$AL$40,"&lt;&gt;*op?ional*",$AL$40,"&lt;&gt;*Disciplin? facultativ?*", $AL$40,"&lt;&gt;*Examen de diplom?*"),$AV$42,"")</f>
        <v>DC</v>
      </c>
      <c r="BU489" s="126">
        <f t="shared" si="79"/>
        <v>3.6</v>
      </c>
      <c r="BV489" s="127">
        <f t="shared" si="73"/>
        <v>50</v>
      </c>
      <c r="BW489" s="418"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5">
        <f t="shared" si="74"/>
        <v>1</v>
      </c>
      <c r="F490" s="368">
        <f>AO$42</f>
        <v>2</v>
      </c>
      <c r="H490" s="368">
        <f>AQ$42</f>
        <v>0</v>
      </c>
      <c r="I490" s="367">
        <f>$AR$42+$AS$42+$AT$42</f>
        <v>14</v>
      </c>
      <c r="J490" s="126">
        <f t="shared" si="75"/>
        <v>14</v>
      </c>
      <c r="K490" s="309">
        <f>$AU$42</f>
        <v>0</v>
      </c>
      <c r="L490" s="368">
        <f>$AW$42</f>
        <v>36</v>
      </c>
      <c r="N490" s="417">
        <f t="shared" si="76"/>
        <v>50</v>
      </c>
      <c r="O490" s="395" t="b">
        <f t="shared" si="77"/>
        <v>1</v>
      </c>
      <c r="P490" s="420">
        <f t="shared" si="45"/>
        <v>25</v>
      </c>
      <c r="AX490" s="124" t="str">
        <f>$AL$45</f>
        <v>L391.20.04.D9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1" t="str">
        <f t="shared" si="68"/>
        <v/>
      </c>
      <c r="BL490" s="341" t="str">
        <f t="shared" si="69"/>
        <v/>
      </c>
      <c r="BM490" s="126" t="str">
        <f t="shared" si="70"/>
        <v/>
      </c>
      <c r="BN490" s="341" t="str">
        <f>IF(AZ490&lt;&gt;"",AU$45,"")</f>
        <v/>
      </c>
      <c r="BO490" s="127" t="str">
        <f>IF(COUNTIF($AZ490,"=*Elaborare proiect de diplom?*"),$AT$45,"0")</f>
        <v>0</v>
      </c>
      <c r="BP490" s="126" t="str">
        <f t="shared" si="71"/>
        <v/>
      </c>
      <c r="BQ490" s="341"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8"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5">
        <f t="shared" si="74"/>
        <v>1</v>
      </c>
      <c r="F491" s="368">
        <f>AO$45</f>
        <v>2</v>
      </c>
      <c r="H491" s="368">
        <f>AQ$45</f>
        <v>0</v>
      </c>
      <c r="I491" s="367">
        <f>$AR$45+$AS$45+$AT$45</f>
        <v>0</v>
      </c>
      <c r="J491" s="126">
        <f t="shared" si="75"/>
        <v>0</v>
      </c>
      <c r="K491" s="309">
        <f>$AU$45</f>
        <v>40</v>
      </c>
      <c r="L491" s="368">
        <f>$AW$45</f>
        <v>10</v>
      </c>
      <c r="N491" s="417">
        <f t="shared" si="76"/>
        <v>50</v>
      </c>
      <c r="O491" s="395" t="b">
        <f t="shared" si="77"/>
        <v>1</v>
      </c>
      <c r="P491" s="420">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1" t="str">
        <f t="shared" si="68"/>
        <v/>
      </c>
      <c r="BL491" s="341" t="str">
        <f t="shared" si="69"/>
        <v/>
      </c>
      <c r="BM491" s="126" t="str">
        <f t="shared" si="70"/>
        <v/>
      </c>
      <c r="BN491" s="341" t="str">
        <f>IF(AZ491&lt;&gt;"",AU$48,"")</f>
        <v/>
      </c>
      <c r="BO491" s="127" t="str">
        <f>IF(COUNTIF($AZ491,"=*Elaborare proiect de diplom?*"),$AT$48,"0")</f>
        <v>0</v>
      </c>
      <c r="BP491" s="126" t="str">
        <f t="shared" si="71"/>
        <v/>
      </c>
      <c r="BQ491" s="341"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8"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5">
        <f t="shared" si="74"/>
        <v>0</v>
      </c>
      <c r="F492" s="127">
        <f>AO$48</f>
        <v>0</v>
      </c>
      <c r="H492" s="127">
        <f>AQ$48</f>
        <v>0</v>
      </c>
      <c r="I492" s="367">
        <f>$AR$48+$AS$48+$AT$48</f>
        <v>0</v>
      </c>
      <c r="J492" s="126">
        <f t="shared" si="75"/>
        <v>0</v>
      </c>
      <c r="K492" s="309">
        <f>$AU$48</f>
        <v>0</v>
      </c>
      <c r="L492" s="127">
        <f>$AW$48</f>
        <v>0</v>
      </c>
      <c r="N492" s="417">
        <f t="shared" si="76"/>
        <v>0</v>
      </c>
      <c r="O492" s="395" t="b">
        <f t="shared" si="77"/>
        <v>1</v>
      </c>
      <c r="P492" s="420" t="e">
        <f t="shared" si="45"/>
        <v>#DIV/0!</v>
      </c>
      <c r="AX492" s="124" t="str">
        <f>$AL$51</f>
        <v>L391.20.04.11-ij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1" t="str">
        <f t="shared" si="68"/>
        <v/>
      </c>
      <c r="BL492" s="341" t="str">
        <f t="shared" si="69"/>
        <v/>
      </c>
      <c r="BM492" s="126" t="str">
        <f t="shared" si="70"/>
        <v/>
      </c>
      <c r="BN492" s="341" t="str">
        <f>IF(AZ492&lt;&gt;"",AU$51,"")</f>
        <v/>
      </c>
      <c r="BO492" s="127" t="str">
        <f>IF(COUNTIF($AZ492,"=*Elaborare proiect de diplom?*"),$AT$51,"0")</f>
        <v>0</v>
      </c>
      <c r="BP492" s="126" t="str">
        <f t="shared" si="71"/>
        <v/>
      </c>
      <c r="BQ492" s="341"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8"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5">
        <f t="shared" si="74"/>
        <v>0</v>
      </c>
      <c r="F493" s="368">
        <f>AO$51</f>
        <v>0</v>
      </c>
      <c r="H493" s="368">
        <f>AQ$51</f>
        <v>0</v>
      </c>
      <c r="I493" s="367">
        <f>$AR$51+$AS$51+$AT$51</f>
        <v>0</v>
      </c>
      <c r="J493" s="126">
        <f t="shared" si="75"/>
        <v>0</v>
      </c>
      <c r="K493" s="309">
        <f>$AU$51</f>
        <v>0</v>
      </c>
      <c r="L493" s="368">
        <f>$AW$51</f>
        <v>0</v>
      </c>
      <c r="N493" s="417">
        <f t="shared" si="76"/>
        <v>0</v>
      </c>
      <c r="O493" s="395" t="b">
        <f t="shared" si="77"/>
        <v>1</v>
      </c>
      <c r="P493" s="420" t="e">
        <f t="shared" si="45"/>
        <v>#DIV/0!</v>
      </c>
      <c r="AX493" s="344" t="s">
        <v>221</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28</v>
      </c>
      <c r="BT493" s="347"/>
      <c r="BU493" s="348"/>
      <c r="BV493" s="349"/>
      <c r="BW493" s="418" t="str">
        <f t="shared" si="13"/>
        <v/>
      </c>
      <c r="BX493" s="336"/>
      <c r="BY493" s="350"/>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0">
        <f>D483*F483+D484*F484+D485*F485+D486*F486+D487*F487+D488*F488+D489*F489+D490*F490+D491*F491+D492*F492+D493*F493</f>
        <v>30</v>
      </c>
      <c r="G494" s="263"/>
      <c r="H494" s="345"/>
      <c r="I494" s="345"/>
      <c r="J494" s="345"/>
      <c r="L494" s="345"/>
      <c r="N494" s="370">
        <f>D483*N483+D484*N484+D485*N485+D486*N486+D487*N487+D488*N488+D489*N489+D490*N490+D491*N491+D492*N492+D493*N493</f>
        <v>750</v>
      </c>
      <c r="O494" s="397" t="b">
        <f>AND(O483:O493)</f>
        <v>1</v>
      </c>
      <c r="P494" s="419">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5" t="s">
        <v>207</v>
      </c>
      <c r="BM494" s="247" t="s">
        <v>200</v>
      </c>
      <c r="BN494" s="334" t="s">
        <v>278</v>
      </c>
      <c r="BO494" s="260" t="s">
        <v>210</v>
      </c>
      <c r="BP494" s="247" t="s">
        <v>201</v>
      </c>
      <c r="BQ494" s="247" t="s">
        <v>198</v>
      </c>
      <c r="BR494" s="247" t="s">
        <v>199</v>
      </c>
      <c r="BS494" s="247" t="s">
        <v>196</v>
      </c>
      <c r="BT494" s="247" t="s">
        <v>226</v>
      </c>
      <c r="BU494" s="247" t="s">
        <v>211</v>
      </c>
      <c r="BV494" s="247" t="s">
        <v>212</v>
      </c>
      <c r="BW494" s="418" t="e">
        <f t="shared" si="13"/>
        <v>#VALUE!</v>
      </c>
      <c r="BX494" s="247"/>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7" t="s">
        <v>196</v>
      </c>
      <c r="G495" s="342"/>
      <c r="H495" s="247" t="s">
        <v>205</v>
      </c>
      <c r="I495" s="247" t="s">
        <v>206</v>
      </c>
      <c r="J495" s="247" t="s">
        <v>197</v>
      </c>
      <c r="K495" s="342"/>
      <c r="L495" s="247" t="s">
        <v>199</v>
      </c>
      <c r="N495" s="247" t="s">
        <v>279</v>
      </c>
      <c r="O495" s="394" t="s">
        <v>276</v>
      </c>
      <c r="P495" s="421"/>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2" t="str">
        <f>$B$73</f>
        <v>L391.20.05.D1</v>
      </c>
      <c r="AY495" s="127">
        <v>1</v>
      </c>
      <c r="AZ495" s="127" t="str">
        <f>IF(COUNTIFS($B$71,"&lt;&gt;"&amp;"",$B$71,"&lt;&gt;practic?*",$B$71,"&lt;&gt;*op?ional*",$B$71,"&lt;&gt;*Disciplin? facultativ?*", $B$71,"&lt;&gt;*Examen de diplom?*"),$B$71,"")</f>
        <v>Organe de mașini II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3</v>
      </c>
      <c r="BG495" s="126">
        <f>IF($AZ495&lt;&gt;"",BE495+BF495,"")</f>
        <v>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42</v>
      </c>
      <c r="BJ495" s="126">
        <f>IF($AZ495&lt;&gt;"",BH495+BI495,"")</f>
        <v>70</v>
      </c>
      <c r="BK495" s="341">
        <f>IF($AZ495&lt;&gt;"",ROUND(BN495/14,1),"")</f>
        <v>0</v>
      </c>
      <c r="BL495" s="341">
        <f>IF($AZ495&lt;&gt;"",ROUND(BO495/14,1),"")</f>
        <v>0</v>
      </c>
      <c r="BM495" s="126">
        <f>IF($AZ495="","",IF($BK495&lt;&gt;"",$BK495,0)+IF($BL495&lt;&gt;"",$BL495,0))</f>
        <v>0</v>
      </c>
      <c r="BN495" s="341">
        <f>IF(AZ495&lt;&gt;"",K$73,"")</f>
        <v>0</v>
      </c>
      <c r="BO495" s="127" t="str">
        <f>IF(COUNTIF($AZ495,"=*Elaborare proiect de diplom?*"),$J$73,"0")</f>
        <v>0</v>
      </c>
      <c r="BP495" s="126">
        <f>IF($AZ495="","",IF($BN495&lt;&gt;"",$BN495,0)+IF($BO495&lt;&gt;"",$BO495,0))</f>
        <v>0</v>
      </c>
      <c r="BQ495" s="341">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8"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5">
        <f>IF(AND((F496&gt;0), (N496&gt;0)),1,0)</f>
        <v>1</v>
      </c>
      <c r="F496" s="127">
        <f>$E$73</f>
        <v>5</v>
      </c>
      <c r="H496" s="127">
        <f>$G$73</f>
        <v>28</v>
      </c>
      <c r="I496" s="127">
        <f>$H$73+$I$73+$J$73</f>
        <v>42</v>
      </c>
      <c r="J496" s="126">
        <f>H496+I496</f>
        <v>70</v>
      </c>
      <c r="K496" s="309">
        <f>$K$73</f>
        <v>0</v>
      </c>
      <c r="L496" s="127">
        <f>$M$73</f>
        <v>55</v>
      </c>
      <c r="N496" s="368">
        <f>IF(ISNUMBER(L496+K496+J496), L496+K496+J496,0)</f>
        <v>125</v>
      </c>
      <c r="O496" s="395" t="b">
        <f>IF(D496=0,TRUE, IF(N496/25=F496,TRUE,FALSE))</f>
        <v>1</v>
      </c>
      <c r="P496" s="420">
        <f t="shared" ref="P496:P518" si="82">N496/F496</f>
        <v>25</v>
      </c>
      <c r="AX496" s="124" t="str">
        <f>$B$76</f>
        <v>L391.20.05.D2</v>
      </c>
      <c r="AY496" s="267">
        <v>2</v>
      </c>
      <c r="AZ496" s="267" t="str">
        <f>IF(COUNTIFS($B$74,"&lt;&gt;"&amp;"",$B$74,"&lt;&gt;practic?*",$B$74,"&lt;&gt;*op?ional*",$B$74,"&lt;&gt;*Disciplin? facultativ?*", $B$74,"&lt;&gt;*Examen de diplom?*"),$B$74,"")</f>
        <v xml:space="preserve">Management </v>
      </c>
      <c r="BA496" s="267">
        <f t="shared" si="80"/>
        <v>3</v>
      </c>
      <c r="BB496" s="267" t="str">
        <f t="shared" si="81"/>
        <v>5</v>
      </c>
      <c r="BC496" s="267" t="str">
        <f>IF($AZ496="","",$F$76)</f>
        <v>E</v>
      </c>
      <c r="BD496" s="267" t="str">
        <f>IF($AZ496="","","DI")</f>
        <v>DI</v>
      </c>
      <c r="BE496" s="126">
        <f t="shared" ref="BE496:BE505" si="83">IF($AZ496&lt;&gt;"",ROUND(BH496/14,1),"")</f>
        <v>1</v>
      </c>
      <c r="BF496" s="126">
        <f t="shared" ref="BF496:BF505" si="84">IF($AZ496&lt;&gt;"",ROUND(BI496/14,1),"")</f>
        <v>1</v>
      </c>
      <c r="BG496" s="126">
        <f t="shared" ref="BG496:BG517" si="85">IF($AZ496&lt;&gt;"",BE496+BF496,"")</f>
        <v>2</v>
      </c>
      <c r="BH496" s="267">
        <f>IF(COUNTIFS($B$74,"&lt;&gt;"&amp;"",$B$74,"&lt;&gt;practic?*",$B$74,"&lt;&gt;*Elaborare proiect de diplom?*",$B$74,"&lt;&gt;*op?ional*",$B$74,"&lt;&gt;*Disciplin? facultativ?*", $B$74,"&lt;&gt;*Examen de diplom?*"),$G$76,"")</f>
        <v>14</v>
      </c>
      <c r="BI496" s="267">
        <f>IF(COUNTIFS($B$74,"&lt;&gt;"&amp;"",$B$74,"&lt;&gt;practic?*",$B$74,"&lt;&gt;*Elaborare proiect de diplom?*",$B$74,"&lt;&gt;*op?ional*",$B$74,"&lt;&gt;*Disciplin? facultativ?*", $B$74,"&lt;&gt;*Examen de diplom?*"),($H$76+$I$76+$J$76),"")</f>
        <v>14</v>
      </c>
      <c r="BJ496" s="126">
        <f t="shared" ref="BJ496:BJ505" si="86">IF($AZ496&lt;&gt;"",BH496+BI496,"")</f>
        <v>28</v>
      </c>
      <c r="BK496" s="341">
        <f t="shared" ref="BK496:BK505" si="87">IF($AZ496&lt;&gt;"",ROUND(BN496/14,1),"")</f>
        <v>0</v>
      </c>
      <c r="BL496" s="341">
        <f t="shared" ref="BL496:BL505" si="88">IF($AZ496&lt;&gt;"",ROUND(BO496/14,1),"")</f>
        <v>0</v>
      </c>
      <c r="BM496" s="126">
        <f t="shared" ref="BM496:BM505" si="89">IF($AZ496="","",IF($BK496&lt;&gt;"",$BK496,0)+IF($BL496&lt;&gt;"",$BL496,0))</f>
        <v>0</v>
      </c>
      <c r="BN496" s="341">
        <f>IF(AZ496&lt;&gt;"",K$76,"")</f>
        <v>0</v>
      </c>
      <c r="BO496" s="127" t="str">
        <f>IF(COUNTIF($AZ496,"=*Elaborare proiect de diplom?*"),$J$76,"0")</f>
        <v>0</v>
      </c>
      <c r="BP496" s="126">
        <f t="shared" ref="BP496:BP505" si="90">IF($AZ496="","",IF($BN496&lt;&gt;"",$BN496,0)+IF($BO496&lt;&gt;"",$BO496,0))</f>
        <v>0</v>
      </c>
      <c r="BQ496" s="341">
        <f t="shared" ref="BQ496:BQ505" si="91">IF($AZ496&lt;&gt;"",ROUND(BR496/14,1),"")</f>
        <v>1.6</v>
      </c>
      <c r="BR496" s="267">
        <f>IF(COUNTIFS($B$74,"&lt;&gt;"&amp;"",$B$74,"&lt;&gt;practic?*",$B$74,"&lt;&gt;*op?ional*",$B$74,"&lt;&gt;*Disciplin? facultativ?*", $B$74,"&lt;&gt;*Examen de diplom?*"),IF($M$76&lt;&gt;"",ROUND($M$76,1),""),"")</f>
        <v>22</v>
      </c>
      <c r="BS496" s="267">
        <f>IF($AZ496="","",$E$76)</f>
        <v>2</v>
      </c>
      <c r="BT496" s="267" t="str">
        <f>IF(COUNTIFS($B$74,"&lt;&gt;"&amp;"",$B$74,"&lt;&gt;practic?*",$B$74,"&lt;&gt;*op?ional*",$B$74,"&lt;&gt;*Disciplin? facultativ?*", $B$74,"&lt;&gt;*Examen de diplom?*"),$L$76,"")</f>
        <v>DD</v>
      </c>
      <c r="BU496" s="126">
        <f>IF($AZ496="","",IF($BG496&lt;&gt;"",$BG496,0)+IF($BM496&lt;&gt;"",$BM496,0)+IF($BQ496&lt;&gt;"",$BQ496,0))</f>
        <v>3.6</v>
      </c>
      <c r="BV496" s="127">
        <f t="shared" ref="BV496:BV505" si="92">IF($AZ496="","",IF($BJ496&lt;&gt;"",$BJ496,0)+IF($BP496&lt;&gt;"",$BP496,0)+IF($BR496&lt;&gt;"",$BR496,0))</f>
        <v>50</v>
      </c>
      <c r="BW496" s="418"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5">
        <f t="shared" ref="D497:D506" si="93">IF(AND((F497&gt;0), (N497&gt;0)),1,0)</f>
        <v>1</v>
      </c>
      <c r="F497" s="367">
        <f>$E$76</f>
        <v>2</v>
      </c>
      <c r="H497" s="368">
        <f>$G$76</f>
        <v>14</v>
      </c>
      <c r="I497" s="367">
        <f>$H$76+$I$76+$J$76</f>
        <v>14</v>
      </c>
      <c r="J497" s="126">
        <f t="shared" ref="J497:J506" si="94">H497+I497</f>
        <v>28</v>
      </c>
      <c r="K497" s="309">
        <f>$K$76</f>
        <v>0</v>
      </c>
      <c r="L497" s="368">
        <f>$M$76</f>
        <v>22</v>
      </c>
      <c r="N497" s="368">
        <f t="shared" ref="N497:N506" si="95">IF(ISNUMBER(L497+K497+J497), L497+K497+J497,0)</f>
        <v>50</v>
      </c>
      <c r="O497" s="395" t="b">
        <f t="shared" ref="O497:O506" si="96">IF(D497=0,TRUE, IF(N497/25=F497,TRUE,FALSE))</f>
        <v>1</v>
      </c>
      <c r="P497" s="420">
        <f t="shared" si="82"/>
        <v>25</v>
      </c>
      <c r="AX497" s="124" t="str">
        <f>$B$79</f>
        <v>L391.20.05.D3</v>
      </c>
      <c r="AY497" s="267">
        <v>3</v>
      </c>
      <c r="AZ497" s="267" t="str">
        <f>IF(COUNTIFS($B$77,"&lt;&gt;"&amp;"",$B$77,"&lt;&gt;practic?*",$B$77,"&lt;&gt;*op?ional*",$B$77,"&lt;&gt;*Disciplin? facultativ?*", $B$77,"&lt;&gt;*Examen de diplom?*"),$B$77,"")</f>
        <v>Actionari hidraulice și pneumatice</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1">
        <f t="shared" si="87"/>
        <v>0</v>
      </c>
      <c r="BL497" s="341">
        <f t="shared" si="88"/>
        <v>0</v>
      </c>
      <c r="BM497" s="126">
        <f t="shared" si="89"/>
        <v>0</v>
      </c>
      <c r="BN497" s="341">
        <f>IF(AZ497&lt;&gt;"",K$79,"")</f>
        <v>0</v>
      </c>
      <c r="BO497" s="127" t="str">
        <f>IF(COUNTIF($AZ497,"=*Elaborare proiect de diplom?*"),$J$79,"0")</f>
        <v>0</v>
      </c>
      <c r="BP497" s="126">
        <f t="shared" si="90"/>
        <v>0</v>
      </c>
      <c r="BQ497" s="341">
        <f t="shared" si="91"/>
        <v>3.1</v>
      </c>
      <c r="BR497" s="267">
        <f>IF(COUNTIFS($B$77,"&lt;&gt;"&amp;"",$B$77,"&lt;&gt;practic?*",$B$77,"&lt;&gt;*op?ional*",$B$77,"&lt;&gt;*Disciplin? facultativ?*", $B$77,"&lt;&gt;*Examen de diplom?*"),IF($M$79&lt;&gt;"",ROUND($M$79,1),""),"")</f>
        <v>44</v>
      </c>
      <c r="BS497" s="267">
        <f>IF($AZ497="","",$E$79)</f>
        <v>4</v>
      </c>
      <c r="BT497" s="267" t="str">
        <f>IF(COUNTIFS($B$77,"&lt;&gt;"&amp;"",$B$77,"&lt;&gt;practic?*",$B$77,"&lt;&gt;*op?ional*",$B$77,"&lt;&gt;*Disciplin? facultativ?*", $B$77,"&lt;&gt;*Examen de diplom?*"),$L$79,"")</f>
        <v>DD</v>
      </c>
      <c r="BU497" s="126">
        <f t="shared" ref="BU497:BU505" si="98">IF($AZ497="","",IF($BG497&lt;&gt;"",$BG497,0)+IF($BM497&lt;&gt;"",$BM497,0)+IF($BQ497&lt;&gt;"",$BQ497,0))</f>
        <v>7.1</v>
      </c>
      <c r="BV497" s="127">
        <f t="shared" si="92"/>
        <v>100</v>
      </c>
      <c r="BW497" s="418"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5">
        <f t="shared" si="93"/>
        <v>1</v>
      </c>
      <c r="F498" s="367">
        <f>$E$79</f>
        <v>4</v>
      </c>
      <c r="H498" s="368">
        <f>$G$79</f>
        <v>28</v>
      </c>
      <c r="I498" s="367">
        <f>$H$79+$I$79+$J$79</f>
        <v>28</v>
      </c>
      <c r="J498" s="126">
        <f t="shared" si="94"/>
        <v>56</v>
      </c>
      <c r="K498" s="309">
        <f>$K$79</f>
        <v>0</v>
      </c>
      <c r="L498" s="368">
        <f>$M$79</f>
        <v>44</v>
      </c>
      <c r="N498" s="368">
        <f t="shared" si="95"/>
        <v>100</v>
      </c>
      <c r="O498" s="395" t="b">
        <f t="shared" si="96"/>
        <v>1</v>
      </c>
      <c r="P498" s="420">
        <f t="shared" si="82"/>
        <v>25</v>
      </c>
      <c r="AX498" s="124" t="str">
        <f>$B$82</f>
        <v>L391.20.05.C4</v>
      </c>
      <c r="AY498" s="127">
        <v>4</v>
      </c>
      <c r="AZ498" s="267" t="str">
        <f>IF(COUNTIFS($B$80,"&lt;&gt;"&amp;"",$B$80,"&lt;&gt;practic?*",$B$80,"&lt;&gt;*op?ional*",$B$80,"&lt;&gt;*Disciplin? facultativ?*", $B$80,"&lt;&gt;*Examen de diplom?*"),$B$80,"")</f>
        <v xml:space="preserve">Bazele sistemelor automate </v>
      </c>
      <c r="BA498" s="267">
        <f t="shared" si="80"/>
        <v>3</v>
      </c>
      <c r="BB498" s="267" t="str">
        <f t="shared" si="81"/>
        <v>5</v>
      </c>
      <c r="BC498" s="267" t="str">
        <f>IF($AZ498="","",$F$82)</f>
        <v>D</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1">
        <f t="shared" si="87"/>
        <v>0</v>
      </c>
      <c r="BL498" s="341">
        <f t="shared" si="88"/>
        <v>0</v>
      </c>
      <c r="BM498" s="126">
        <f t="shared" si="89"/>
        <v>0</v>
      </c>
      <c r="BN498" s="341">
        <f>IF(AZ498&lt;&gt;"",K$82,"")</f>
        <v>0</v>
      </c>
      <c r="BO498" s="127" t="str">
        <f>IF(COUNTIF($AZ498,"=*Elaborare proiect de diplom?*"),$J$82,"0")</f>
        <v>0</v>
      </c>
      <c r="BP498" s="126">
        <f t="shared" si="90"/>
        <v>0</v>
      </c>
      <c r="BQ498" s="341">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DC</v>
      </c>
      <c r="BU498" s="126">
        <f t="shared" si="98"/>
        <v>5.4</v>
      </c>
      <c r="BV498" s="127">
        <f t="shared" si="92"/>
        <v>75</v>
      </c>
      <c r="BW498" s="418"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5">
        <f t="shared" si="93"/>
        <v>1</v>
      </c>
      <c r="F499" s="127">
        <f>$E$82</f>
        <v>3</v>
      </c>
      <c r="H499" s="127">
        <f>$G$82</f>
        <v>28</v>
      </c>
      <c r="I499" s="367">
        <f>$H$82+$I$82+$J$82</f>
        <v>14</v>
      </c>
      <c r="J499" s="126">
        <f t="shared" si="94"/>
        <v>42</v>
      </c>
      <c r="K499" s="309">
        <f>$K$82</f>
        <v>0</v>
      </c>
      <c r="L499" s="127">
        <f>$M$82</f>
        <v>33</v>
      </c>
      <c r="N499" s="368">
        <f t="shared" si="95"/>
        <v>75</v>
      </c>
      <c r="O499" s="395" t="b">
        <f t="shared" si="96"/>
        <v>1</v>
      </c>
      <c r="P499" s="420">
        <f t="shared" si="82"/>
        <v>25</v>
      </c>
      <c r="AX499" s="124" t="str">
        <f>$B$85</f>
        <v>L391.20.05.D5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2</v>
      </c>
      <c r="BF499" s="126">
        <f t="shared" si="84"/>
        <v>1</v>
      </c>
      <c r="BG499" s="126">
        <f t="shared" si="85"/>
        <v>3</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14</v>
      </c>
      <c r="BJ499" s="126">
        <f t="shared" si="86"/>
        <v>42</v>
      </c>
      <c r="BK499" s="341">
        <f t="shared" si="87"/>
        <v>0</v>
      </c>
      <c r="BL499" s="341">
        <f t="shared" si="88"/>
        <v>0</v>
      </c>
      <c r="BM499" s="126">
        <f t="shared" si="89"/>
        <v>0</v>
      </c>
      <c r="BN499" s="341">
        <f>IF(AZ499&lt;&gt;"",K$85,"")</f>
        <v>0</v>
      </c>
      <c r="BO499" s="127" t="str">
        <f>IF(COUNTIF($AZ499,"=*Elaborare proiect de diplom?*"),$J$85,"0")</f>
        <v>0</v>
      </c>
      <c r="BP499" s="126">
        <f t="shared" si="90"/>
        <v>0</v>
      </c>
      <c r="BQ499" s="341">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8"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5">
        <f t="shared" si="93"/>
        <v>1</v>
      </c>
      <c r="F500" s="367">
        <f>$E$85</f>
        <v>3</v>
      </c>
      <c r="H500" s="368">
        <f>$G$85</f>
        <v>28</v>
      </c>
      <c r="I500" s="367">
        <f>$H$85+$I$85+$J$85</f>
        <v>14</v>
      </c>
      <c r="J500" s="126">
        <f t="shared" si="94"/>
        <v>42</v>
      </c>
      <c r="K500" s="309">
        <f>$K$85</f>
        <v>0</v>
      </c>
      <c r="L500" s="368">
        <f>$M$85</f>
        <v>33</v>
      </c>
      <c r="N500" s="368">
        <f t="shared" si="95"/>
        <v>75</v>
      </c>
      <c r="O500" s="395" t="b">
        <f t="shared" si="96"/>
        <v>1</v>
      </c>
      <c r="P500" s="420">
        <f t="shared" si="82"/>
        <v>25</v>
      </c>
      <c r="AX500" s="124" t="str">
        <f>$B$88</f>
        <v>L391.20.05.D6</v>
      </c>
      <c r="AY500" s="267">
        <v>6</v>
      </c>
      <c r="AZ500" s="267" t="str">
        <f>IF(COUNTIFS($B$86,"&lt;&gt;"&amp;"",$B$86,"&lt;&gt;practic?*",$B$86,"&lt;&gt;*op?ional*",$B$86,"&lt;&gt;*Disciplin? facultativ?*", $B$86,"&lt;&gt;*Examen de diplom?*"),$B$86,"")</f>
        <v>Dinamica autovehiculelor I</v>
      </c>
      <c r="BA500" s="267">
        <f t="shared" si="80"/>
        <v>3</v>
      </c>
      <c r="BB500" s="267" t="str">
        <f t="shared" si="81"/>
        <v>5</v>
      </c>
      <c r="BC500" s="267" t="str">
        <f>IF($AZ500="","",$F$88)</f>
        <v>E</v>
      </c>
      <c r="BD500" s="267" t="str">
        <f t="shared" si="97"/>
        <v>DI</v>
      </c>
      <c r="BE500" s="126">
        <f t="shared" si="83"/>
        <v>2</v>
      </c>
      <c r="BF500" s="126">
        <f t="shared" si="84"/>
        <v>2</v>
      </c>
      <c r="BG500" s="126">
        <f t="shared" si="85"/>
        <v>4</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28</v>
      </c>
      <c r="BJ500" s="126">
        <f t="shared" si="86"/>
        <v>56</v>
      </c>
      <c r="BK500" s="341">
        <f t="shared" si="87"/>
        <v>0</v>
      </c>
      <c r="BL500" s="341">
        <f t="shared" si="88"/>
        <v>0</v>
      </c>
      <c r="BM500" s="126">
        <f t="shared" si="89"/>
        <v>0</v>
      </c>
      <c r="BN500" s="341">
        <f>IF(AZ500&lt;&gt;"",K$88,"")</f>
        <v>0</v>
      </c>
      <c r="BO500" s="127" t="str">
        <f>IF(COUNTIF($AZ500,"=*Elaborare proiect de diplom?*"),$J$88,"0")</f>
        <v>0</v>
      </c>
      <c r="BP500" s="126">
        <f t="shared" si="90"/>
        <v>0</v>
      </c>
      <c r="BQ500" s="341">
        <f t="shared" si="91"/>
        <v>4.9000000000000004</v>
      </c>
      <c r="BR500" s="267">
        <f>IF(COUNTIFS($B$86,"&lt;&gt;"&amp;"",$B$86,"&lt;&gt;practic?*",$B$86,"&lt;&gt;*op?ional*",$B$86,"&lt;&gt;*Disciplin? facultativ?*", $B$86,"&lt;&gt;*Examen de diplom?*"),IF($M$88&lt;&gt;"",ROUND($M$88,1),""),"")</f>
        <v>69</v>
      </c>
      <c r="BS500" s="267">
        <f>IF($AZ500="","",$E$88)</f>
        <v>5</v>
      </c>
      <c r="BT500" s="267" t="str">
        <f>IF(COUNTIFS($B$86,"&lt;&gt;"&amp;"",$B$86,"&lt;&gt;practic?*",$B$86,"&lt;&gt;*op?ional*",$B$86,"&lt;&gt;*Disciplin? facultativ?*", $B$86,"&lt;&gt;*Examen de diplom?*"),$L$88,"")</f>
        <v>DD</v>
      </c>
      <c r="BU500" s="126">
        <f t="shared" si="98"/>
        <v>8.9</v>
      </c>
      <c r="BV500" s="127">
        <f t="shared" si="92"/>
        <v>125</v>
      </c>
      <c r="BW500" s="418"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5">
        <f t="shared" si="93"/>
        <v>1</v>
      </c>
      <c r="F501" s="367">
        <f>$E$88</f>
        <v>5</v>
      </c>
      <c r="H501" s="368">
        <f>$G$88</f>
        <v>28</v>
      </c>
      <c r="I501" s="367">
        <f>$H$88+$I$88+$J$88</f>
        <v>28</v>
      </c>
      <c r="J501" s="126">
        <f t="shared" si="94"/>
        <v>56</v>
      </c>
      <c r="K501" s="309">
        <f>$K$88</f>
        <v>0</v>
      </c>
      <c r="L501" s="368">
        <f>$M$88</f>
        <v>69</v>
      </c>
      <c r="N501" s="368">
        <f t="shared" si="95"/>
        <v>125</v>
      </c>
      <c r="O501" s="395" t="b">
        <f t="shared" si="96"/>
        <v>1</v>
      </c>
      <c r="P501" s="420">
        <f t="shared" si="82"/>
        <v>25</v>
      </c>
      <c r="AX501" s="124" t="str">
        <f>$B$91</f>
        <v>L391.20.05.S7</v>
      </c>
      <c r="AY501" s="127">
        <v>7</v>
      </c>
      <c r="AZ501" s="267" t="str">
        <f>IF(COUNTIFS($B$89,"&lt;&gt;"&amp;"",$B$89,"&lt;&gt;practic?*",$B$89,"&lt;&gt;*op?ional*",$B$89,"&lt;&gt;*Disciplin? facultativ?*",$B$89,"&lt;&gt;*Examen de diplom?*"),$B$89,"")</f>
        <v xml:space="preserve">Termogazodinamica </v>
      </c>
      <c r="BA501" s="267">
        <f t="shared" si="80"/>
        <v>3</v>
      </c>
      <c r="BB501" s="127" t="str">
        <f t="shared" si="81"/>
        <v>5</v>
      </c>
      <c r="BC501" s="267" t="str">
        <f>IF($AZ501="","",$F$91)</f>
        <v>E</v>
      </c>
      <c r="BD501" s="127" t="str">
        <f t="shared" si="97"/>
        <v>DI</v>
      </c>
      <c r="BE501" s="126">
        <f t="shared" si="83"/>
        <v>2</v>
      </c>
      <c r="BF501" s="126">
        <f t="shared" si="84"/>
        <v>2</v>
      </c>
      <c r="BG501" s="126">
        <f t="shared" si="85"/>
        <v>4</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28</v>
      </c>
      <c r="BJ501" s="126">
        <f t="shared" si="86"/>
        <v>56</v>
      </c>
      <c r="BK501" s="341">
        <f t="shared" si="87"/>
        <v>0</v>
      </c>
      <c r="BL501" s="341">
        <f t="shared" si="88"/>
        <v>0</v>
      </c>
      <c r="BM501" s="126">
        <f t="shared" si="89"/>
        <v>0</v>
      </c>
      <c r="BN501" s="341">
        <f>IF(AZ501&lt;&gt;"",K$91,"")</f>
        <v>0</v>
      </c>
      <c r="BO501" s="127" t="str">
        <f>IF(COUNTIF($AZ501,"=*Elaborare proiect de diplom?*"),$J$91,"0")</f>
        <v>0</v>
      </c>
      <c r="BP501" s="126">
        <f t="shared" si="90"/>
        <v>0</v>
      </c>
      <c r="BQ501" s="341">
        <f t="shared" si="91"/>
        <v>3.1</v>
      </c>
      <c r="BR501" s="267">
        <f>IF(COUNTIFS($B$89,"&lt;&gt;"&amp;"",$B$89,"&lt;&gt;practic?*",$B$89,"&lt;&gt;*op?ional*",$B$89,"&lt;&gt;*Disciplin? facultativ?*", $B$89,"&lt;&gt;*Examen de diplom?*"),IF($M$91&lt;&gt;"",ROUND($M$91,1),""),"")</f>
        <v>44</v>
      </c>
      <c r="BS501" s="127">
        <f>IF($AZ501="","",$E$91)</f>
        <v>4</v>
      </c>
      <c r="BT501" s="267" t="str">
        <f>IF(COUNTIFS($B$89,"&lt;&gt;"&amp;"",$B$89,"&lt;&gt;practic?*",$B$89,"&lt;&gt;*op?ional*",$B$89,"&lt;&gt;*Disciplin? facultativ?*", $B$89,"&lt;&gt;*Examen de diplom?*"),$L$91,"")</f>
        <v>DS</v>
      </c>
      <c r="BU501" s="126">
        <f t="shared" si="98"/>
        <v>7.1</v>
      </c>
      <c r="BV501" s="127">
        <f t="shared" si="92"/>
        <v>100</v>
      </c>
      <c r="BW501" s="418"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5">
        <f t="shared" si="93"/>
        <v>1</v>
      </c>
      <c r="F502" s="127">
        <f>$E$91</f>
        <v>4</v>
      </c>
      <c r="H502" s="127">
        <f>$G$91</f>
        <v>28</v>
      </c>
      <c r="I502" s="367">
        <f>$H$91+$I$91+$J$91</f>
        <v>28</v>
      </c>
      <c r="J502" s="126">
        <f t="shared" si="94"/>
        <v>56</v>
      </c>
      <c r="K502" s="309">
        <f>$K$91</f>
        <v>0</v>
      </c>
      <c r="L502" s="127">
        <f>$M$91</f>
        <v>44</v>
      </c>
      <c r="N502" s="368">
        <f t="shared" si="95"/>
        <v>100</v>
      </c>
      <c r="O502" s="395" t="b">
        <f t="shared" si="96"/>
        <v>1</v>
      </c>
      <c r="P502" s="420">
        <f t="shared" si="82"/>
        <v>25</v>
      </c>
      <c r="AX502" s="124" t="str">
        <f>$B$94</f>
        <v>L391.20.05.C8</v>
      </c>
      <c r="AY502" s="267">
        <v>8</v>
      </c>
      <c r="AZ502" s="267" t="str">
        <f>IF(COUNTIFS($B$92,"&lt;&gt;"&amp;"",$B$92,"&lt;&gt;practic?*",$B$92,"&lt;&gt;*op?ional*",$B$92,"&lt;&gt;*Disciplin? facultativ?*", $B$92,"&lt;&gt;*Examen de diplom?*"),$B$92,"")</f>
        <v>Comunicare</v>
      </c>
      <c r="BA502" s="267">
        <f t="shared" si="80"/>
        <v>3</v>
      </c>
      <c r="BB502" s="267" t="str">
        <f t="shared" si="81"/>
        <v>5</v>
      </c>
      <c r="BC502" s="267" t="str">
        <f>IF($AZ502="","",$F$94)</f>
        <v>D</v>
      </c>
      <c r="BD502" s="267" t="str">
        <f t="shared" si="97"/>
        <v>DI</v>
      </c>
      <c r="BE502" s="126">
        <f t="shared" si="83"/>
        <v>0</v>
      </c>
      <c r="BF502" s="126">
        <f t="shared" si="84"/>
        <v>1</v>
      </c>
      <c r="BG502" s="126">
        <f t="shared" si="85"/>
        <v>1</v>
      </c>
      <c r="BH502" s="267">
        <f>IF(COUNTIFS($B$92,"&lt;&gt;"&amp;"",$B$92,"&lt;&gt;practic?*",$B$92,"&lt;&gt;*Elaborare proiect de diplom?*",$B$92,"&lt;&gt;*op?ional*",$B$92,"&lt;&gt;*Disciplin? facultativ?*", $B$92,"&lt;&gt;*Examen de diplom?*"),$G$94,"")</f>
        <v>0</v>
      </c>
      <c r="BI502" s="267">
        <f>IF(COUNTIFS($B$92,"&lt;&gt;"&amp;"",$B$92,"&lt;&gt;practic?*",$B$92,"&lt;&gt;*Elaborare proiect de diplom?*",$B$92,"&lt;&gt;*op?ional*",$B$92,"&lt;&gt;*Disciplin? facultativ?*", $B$92,"&lt;&gt;*Examen de diplom?*"),($H$94+$I$94+$J$94),"")</f>
        <v>14</v>
      </c>
      <c r="BJ502" s="126">
        <f t="shared" si="86"/>
        <v>14</v>
      </c>
      <c r="BK502" s="341">
        <f t="shared" si="87"/>
        <v>0</v>
      </c>
      <c r="BL502" s="341">
        <f t="shared" si="88"/>
        <v>0</v>
      </c>
      <c r="BM502" s="126">
        <f t="shared" si="89"/>
        <v>0</v>
      </c>
      <c r="BN502" s="341">
        <f>IF(AZ502&lt;&gt;"",K$94,"")</f>
        <v>0</v>
      </c>
      <c r="BO502" s="127" t="str">
        <f>IF(COUNTIF($AZ502,"=*Elaborare proiect de diplom?*"),$J$94,"0")</f>
        <v>0</v>
      </c>
      <c r="BP502" s="126">
        <f t="shared" si="90"/>
        <v>0</v>
      </c>
      <c r="BQ502" s="341">
        <f t="shared" si="91"/>
        <v>0.8</v>
      </c>
      <c r="BR502" s="267">
        <f>IF(COUNTIFS($B$92,"&lt;&gt;"&amp;"",$B$92,"&lt;&gt;practic?*",$B$92,"&lt;&gt;*op?ional*",$B$92,"&lt;&gt;*Disciplin? facultativ?*", $B$92,"&lt;&gt;*Examen de diplom?*"),IF($M$94&lt;&gt;"",ROUND($M$94,1),""),"")</f>
        <v>11</v>
      </c>
      <c r="BS502" s="267">
        <f>IF($AZ502="","",$E$94)</f>
        <v>1</v>
      </c>
      <c r="BT502" s="267" t="str">
        <f>IF(COUNTIFS($B$92,"&lt;&gt;"&amp;"",$B$92,"&lt;&gt;practic?*",$B$92,"&lt;&gt;*op?ional*",$B$92,"&lt;&gt;*Disciplin? facultativ?*", $B$92,"&lt;&gt;*Examen de diplom?*"),$L$94,"")</f>
        <v>DC</v>
      </c>
      <c r="BU502" s="126">
        <f t="shared" si="98"/>
        <v>1.8</v>
      </c>
      <c r="BV502" s="127">
        <f t="shared" si="92"/>
        <v>25</v>
      </c>
      <c r="BW502" s="418" t="str">
        <f t="shared" si="13"/>
        <v>2022</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5">
        <f t="shared" si="93"/>
        <v>1</v>
      </c>
      <c r="F503" s="367">
        <f>$E$94</f>
        <v>1</v>
      </c>
      <c r="H503" s="368">
        <f>$G$94</f>
        <v>0</v>
      </c>
      <c r="I503" s="367">
        <f>$H$94+$I$94+$J$94</f>
        <v>14</v>
      </c>
      <c r="J503" s="126">
        <f t="shared" si="94"/>
        <v>14</v>
      </c>
      <c r="K503" s="309">
        <f>$K$94</f>
        <v>0</v>
      </c>
      <c r="L503" s="368">
        <f>$M$94</f>
        <v>11</v>
      </c>
      <c r="N503" s="368">
        <f t="shared" si="95"/>
        <v>25</v>
      </c>
      <c r="O503" s="395" t="b">
        <f t="shared" si="96"/>
        <v>1</v>
      </c>
      <c r="P503" s="420">
        <f t="shared" si="82"/>
        <v>25</v>
      </c>
      <c r="AX503" s="124" t="str">
        <f>$B$97</f>
        <v>L391.20.05.D9</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1" t="str">
        <f t="shared" si="87"/>
        <v/>
      </c>
      <c r="BL503" s="341" t="str">
        <f t="shared" si="88"/>
        <v/>
      </c>
      <c r="BM503" s="126" t="str">
        <f t="shared" si="89"/>
        <v/>
      </c>
      <c r="BN503" s="341" t="str">
        <f>IF(AZ503&lt;&gt;"",K$97,"")</f>
        <v/>
      </c>
      <c r="BO503" s="127" t="str">
        <f>IF(COUNTIF($AZ503,"=*Elaborare proiect de diplom?*"),$J$97,"0")</f>
        <v>0</v>
      </c>
      <c r="BP503" s="126" t="str">
        <f t="shared" si="90"/>
        <v/>
      </c>
      <c r="BQ503" s="341"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8"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5">
        <f t="shared" si="93"/>
        <v>1</v>
      </c>
      <c r="E504" s="302"/>
      <c r="F504" s="367">
        <f>$E$97</f>
        <v>3</v>
      </c>
      <c r="G504" s="302"/>
      <c r="H504" s="368">
        <f>$G$97</f>
        <v>0</v>
      </c>
      <c r="I504" s="367">
        <f>$H$97+$I$97+$J$97</f>
        <v>0</v>
      </c>
      <c r="J504" s="126">
        <f t="shared" si="94"/>
        <v>0</v>
      </c>
      <c r="K504" s="309">
        <f>$K$97</f>
        <v>100</v>
      </c>
      <c r="L504" s="368">
        <f>$M$97</f>
        <v>0</v>
      </c>
      <c r="N504" s="368">
        <f t="shared" si="95"/>
        <v>100</v>
      </c>
      <c r="O504" s="395" t="b">
        <f t="shared" si="96"/>
        <v>0</v>
      </c>
      <c r="P504" s="420">
        <f t="shared" si="82"/>
        <v>33.333333333333336</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1"/>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1" t="str">
        <f t="shared" si="87"/>
        <v/>
      </c>
      <c r="BL504" s="341" t="str">
        <f t="shared" si="88"/>
        <v/>
      </c>
      <c r="BM504" s="126" t="str">
        <f t="shared" si="89"/>
        <v/>
      </c>
      <c r="BN504" s="341" t="str">
        <f>IF(AZ504&lt;&gt;"",K$100,"")</f>
        <v/>
      </c>
      <c r="BO504" s="127" t="str">
        <f>IF(COUNTIF($AZ504,"=*Elaborare proiect de diplom?*"),$J$100,"0")</f>
        <v>0</v>
      </c>
      <c r="BP504" s="126" t="str">
        <f t="shared" si="90"/>
        <v/>
      </c>
      <c r="BQ504" s="341"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8"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5">
        <f t="shared" si="93"/>
        <v>0</v>
      </c>
      <c r="F505" s="367">
        <f>$E$100</f>
        <v>0</v>
      </c>
      <c r="H505" s="368">
        <f>$G$100</f>
        <v>0</v>
      </c>
      <c r="I505" s="367">
        <f>$H$100+$I$100+$J$100</f>
        <v>0</v>
      </c>
      <c r="J505" s="126">
        <f t="shared" si="94"/>
        <v>0</v>
      </c>
      <c r="K505" s="309">
        <f>$K$100</f>
        <v>0</v>
      </c>
      <c r="L505" s="368">
        <f>$M$100</f>
        <v>0</v>
      </c>
      <c r="N505" s="368">
        <f t="shared" si="95"/>
        <v>0</v>
      </c>
      <c r="O505" s="395" t="b">
        <f t="shared" si="96"/>
        <v>1</v>
      </c>
      <c r="P505" s="420" t="e">
        <f t="shared" si="82"/>
        <v>#DIV/0!</v>
      </c>
      <c r="AX505" s="124" t="str">
        <f>$B$103</f>
        <v>L391.20.05.11-ij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1" t="str">
        <f t="shared" si="87"/>
        <v/>
      </c>
      <c r="BL505" s="341" t="str">
        <f t="shared" si="88"/>
        <v/>
      </c>
      <c r="BM505" s="126" t="str">
        <f t="shared" si="89"/>
        <v/>
      </c>
      <c r="BN505" s="341" t="str">
        <f>IF(AZ505&lt;&gt;"",K$103,"")</f>
        <v/>
      </c>
      <c r="BO505" s="127" t="str">
        <f>IF(COUNTIF($AZ505,"=*Elaborare proiect de diplom?*"),$J$103,"0")</f>
        <v>0</v>
      </c>
      <c r="BP505" s="126" t="str">
        <f t="shared" si="90"/>
        <v/>
      </c>
      <c r="BQ505" s="341"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8"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5">
        <f t="shared" si="93"/>
        <v>0</v>
      </c>
      <c r="F506" s="127">
        <f>$E$103</f>
        <v>0</v>
      </c>
      <c r="H506" s="127">
        <f>$G$103</f>
        <v>0</v>
      </c>
      <c r="I506" s="367">
        <f>$H$103+$I$103+$J$103</f>
        <v>0</v>
      </c>
      <c r="J506" s="126">
        <f t="shared" si="94"/>
        <v>0</v>
      </c>
      <c r="K506" s="309">
        <f>$K$103</f>
        <v>0</v>
      </c>
      <c r="L506" s="127">
        <f>$M$103</f>
        <v>0</v>
      </c>
      <c r="N506" s="368">
        <f t="shared" si="95"/>
        <v>0</v>
      </c>
      <c r="O506" s="395" t="b">
        <f t="shared" si="96"/>
        <v>1</v>
      </c>
      <c r="P506" s="420" t="e">
        <f t="shared" si="82"/>
        <v>#DIV/0!</v>
      </c>
      <c r="AX506" s="344" t="s">
        <v>222</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27</v>
      </c>
      <c r="BT506" s="347"/>
      <c r="BU506" s="348"/>
      <c r="BV506" s="349"/>
      <c r="BW506" s="418" t="str">
        <f t="shared" si="13"/>
        <v/>
      </c>
      <c r="BX506" s="336"/>
      <c r="BY506" s="350"/>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0">
        <f>D496*F496+D497*F497+D498*F498+D499*F499+D500*F500+D501*F501+D502*F502+D503*F503+D504*F504+D505*F505+D506*F506</f>
        <v>30</v>
      </c>
      <c r="G507" s="268"/>
      <c r="H507" s="345"/>
      <c r="I507" s="345"/>
      <c r="J507" s="345"/>
      <c r="L507" s="345"/>
      <c r="N507" s="370">
        <f>D496*N496+D497*N497+D498*N498+D499*N499+D500*N500+D501*N501+D502*N502+D503*N503+D504*N504+D505*N505+D506*N506</f>
        <v>775</v>
      </c>
      <c r="O507" s="397" t="b">
        <f>AND(O496:O506)</f>
        <v>0</v>
      </c>
      <c r="P507" s="419">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L391.20.06.S1</v>
      </c>
      <c r="AY507" s="127">
        <v>1</v>
      </c>
      <c r="AZ507" s="127" t="str">
        <f>IF(COUNTIFS($N$71,"&lt;&gt;"&amp;"",$N$71,"&lt;&gt;practic?*",$N$71,"&lt;&gt;*op?ional*",$N$71,"&lt;&gt;*Disciplin? facultativ?*", $N$71,"&lt;&gt;*Examen de diplom?*"),$N$71,"")</f>
        <v>Procese şi caracteristici ale motoarelor cu ardere internă 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1">
        <f>IF($AZ507&lt;&gt;"",ROUND(BN507/14,1),"")</f>
        <v>0</v>
      </c>
      <c r="BL507" s="341">
        <f>IF($AZ507&lt;&gt;"",ROUND(BO507/14,1),"")</f>
        <v>0</v>
      </c>
      <c r="BM507" s="126">
        <f>IF($AZ507="","",IF($BK507&lt;&gt;"",$BK507,0)+IF($BL507&lt;&gt;"",$BL507,0))</f>
        <v>0</v>
      </c>
      <c r="BN507" s="341">
        <f>IF(AZ507&lt;&gt;"",W$73,"")</f>
        <v>0</v>
      </c>
      <c r="BO507" s="127" t="str">
        <f>IF(COUNTIF($AZ507,"=*Elaborare proiect de diplom?*"),$V$73,"0")</f>
        <v>0</v>
      </c>
      <c r="BP507" s="126">
        <f>IF($AZ507="","",IF($BN507&lt;&gt;"",$BN507,0)+IF($BO507&lt;&gt;"",$BO507,0))</f>
        <v>0</v>
      </c>
      <c r="BQ507" s="341">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DS</v>
      </c>
      <c r="BU507" s="126">
        <f>IF($AZ507="","",IF($BG507&lt;&gt;"",$BG507,0)+IF($BM507&lt;&gt;"",$BM507,0)+IF($BQ507&lt;&gt;"",$BQ507,0))</f>
        <v>7.1</v>
      </c>
      <c r="BV507" s="127">
        <f>IF($AZ507="","",IF($BJ507&lt;&gt;"",$BJ507,0)+IF($BP507&lt;&gt;"",$BP507,0)+IF($BR507&lt;&gt;"",$BR507,0))</f>
        <v>100</v>
      </c>
      <c r="BW507" s="418"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5">
        <f>IF(AND((F508&gt;0), (N508&gt;0)),1,0)</f>
        <v>1</v>
      </c>
      <c r="E508" s="269"/>
      <c r="F508" s="127">
        <f>$Q$73</f>
        <v>4</v>
      </c>
      <c r="G508" s="269"/>
      <c r="H508" s="127">
        <f>$S$73</f>
        <v>28</v>
      </c>
      <c r="I508" s="127">
        <f>$T$73+$U$73+$V$73</f>
        <v>28</v>
      </c>
      <c r="J508" s="126">
        <f>H508+I508</f>
        <v>56</v>
      </c>
      <c r="K508" s="309">
        <f>$W$73</f>
        <v>0</v>
      </c>
      <c r="L508" s="127">
        <f>$Y$73</f>
        <v>44</v>
      </c>
      <c r="N508" s="368">
        <f>IF(ISNUMBER(L508+K508+J508), L508+K508+J508,0)</f>
        <v>100</v>
      </c>
      <c r="O508" s="395" t="b">
        <f>IF(D508=0,TRUE, IF(N508/25=F508,TRUE,FALSE))</f>
        <v>1</v>
      </c>
      <c r="P508" s="420">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L391.20.06.D2</v>
      </c>
      <c r="AY508" s="270">
        <v>2</v>
      </c>
      <c r="AZ508" s="270" t="str">
        <f>IF(COUNTIFS($N$74,"&lt;&gt;"&amp;"",$N$74,"&lt;&gt;practic?*",$N$74,"&lt;&gt;*op?ional*",$N$74,"&lt;&gt;*Disciplin? facultativ?*", $N$74,"&lt;&gt;*Examen de diplom?*"),$N$74,"")</f>
        <v>Tehnologia de fabricatie a autovehiculelor</v>
      </c>
      <c r="BA508" s="270">
        <f t="shared" si="99"/>
        <v>3</v>
      </c>
      <c r="BB508" s="270" t="str">
        <f t="shared" si="100"/>
        <v>6</v>
      </c>
      <c r="BC508" s="270" t="str">
        <f>IF($AZ508="","",$R$76)</f>
        <v>D</v>
      </c>
      <c r="BD508" s="270" t="str">
        <f>IF($AZ508="","","DI")</f>
        <v>DI</v>
      </c>
      <c r="BE508" s="126">
        <f t="shared" ref="BE508:BE517" si="101">IF($AZ508&lt;&gt;"",ROUND(BH508/14,1),"")</f>
        <v>3</v>
      </c>
      <c r="BF508" s="126">
        <f t="shared" ref="BF508:BF517" si="102">IF($AZ508&lt;&gt;"",ROUND(BI508/14,1),"")</f>
        <v>1</v>
      </c>
      <c r="BG508" s="126">
        <f t="shared" si="85"/>
        <v>4</v>
      </c>
      <c r="BH508" s="270">
        <f>IF(COUNTIFS($N$74,"&lt;&gt;"&amp;"",$N$74,"&lt;&gt;practic?*",$N$74,"&lt;&gt;*Elaborare proiect de diplom?*",$N$74,"&lt;&gt;*op?ional*",$N$74,"&lt;&gt;*Disciplin? facultativ?*", $N$74,"&lt;&gt;*Examen de diplom?*"),$S$76,"")</f>
        <v>42</v>
      </c>
      <c r="BI508" s="270">
        <f>IF(COUNTIFS($N$74,"&lt;&gt;"&amp;"",$N$74,"&lt;&gt;practic?*",$N$74,"&lt;&gt;*Elaborare proiect de diplom?*",$N$74,"&lt;&gt;*op?ional*",$N$74,"&lt;&gt;*Disciplin? facultativ?*", $N$74,"&lt;&gt;*Examen de diplom?*"),($T$76+$U$76+$V$76),"")</f>
        <v>14</v>
      </c>
      <c r="BJ508" s="126">
        <f t="shared" ref="BJ508:BJ517" si="103">IF($AZ508&lt;&gt;"",BH508+BI508,"")</f>
        <v>56</v>
      </c>
      <c r="BK508" s="341">
        <f t="shared" ref="BK508:BK517" si="104">IF($AZ508&lt;&gt;"",ROUND(BN508/14,1),"")</f>
        <v>0</v>
      </c>
      <c r="BL508" s="341">
        <f t="shared" ref="BL508:BL517" si="105">IF($AZ508&lt;&gt;"",ROUND(BO508/14,1),"")</f>
        <v>0</v>
      </c>
      <c r="BM508" s="126">
        <f t="shared" ref="BM508:BM517" si="106">IF($AZ508="","",IF($BK508&lt;&gt;"",$BK508,0)+IF($BL508&lt;&gt;"",$BL508,0))</f>
        <v>0</v>
      </c>
      <c r="BN508" s="341">
        <f>IF(AZ508&lt;&gt;"",W$76,"")</f>
        <v>0</v>
      </c>
      <c r="BO508" s="127" t="str">
        <f>IF(COUNTIF($AZ508,"=*Elaborare proiect de diplom?*"),$V$76,"0")</f>
        <v>0</v>
      </c>
      <c r="BP508" s="126">
        <f t="shared" ref="BP508:BP517" si="107">IF($AZ508="","",IF($BN508&lt;&gt;"",$BN508,0)+IF($BO508&lt;&gt;"",$BO508,0))</f>
        <v>0</v>
      </c>
      <c r="BQ508" s="341">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8"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5">
        <f t="shared" ref="D509:D518" si="110">IF(AND((F509&gt;0), (N509&gt;0)),1,0)</f>
        <v>1</v>
      </c>
      <c r="E509" s="269"/>
      <c r="F509" s="368">
        <f>$Q$76</f>
        <v>4</v>
      </c>
      <c r="G509" s="269"/>
      <c r="H509" s="368">
        <f>$S$76</f>
        <v>42</v>
      </c>
      <c r="I509" s="367">
        <f>$T$76+$U$76+$V$76</f>
        <v>14</v>
      </c>
      <c r="J509" s="126">
        <f t="shared" ref="J509:J518" si="111">H509+I509</f>
        <v>56</v>
      </c>
      <c r="K509" s="309">
        <f>$W$76</f>
        <v>0</v>
      </c>
      <c r="L509" s="368">
        <f>$Y$76</f>
        <v>44</v>
      </c>
      <c r="N509" s="368">
        <f t="shared" ref="N509:N518" si="112">IF(ISNUMBER(L509+K509+J509), L509+K509+J509,0)</f>
        <v>100</v>
      </c>
      <c r="O509" s="395" t="b">
        <f t="shared" ref="O509:O518" si="113">IF(D509=0,TRUE, IF(N509/25=F509,TRUE,FALSE))</f>
        <v>1</v>
      </c>
      <c r="P509" s="420">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L391.20.06.D3</v>
      </c>
      <c r="AY509" s="270">
        <v>3</v>
      </c>
      <c r="AZ509" s="270" t="str">
        <f>IF(COUNTIFS($N$77,"&lt;&gt;"&amp;"",$N$77,"&lt;&gt;practic?*",$N$77,"&lt;&gt;*op?ional*",$N$77,"&lt;&gt;*Disciplin? facultativ?*", $N$77,"&lt;&gt;*Examen de diplom?*"),$N$77,"")</f>
        <v>Proiectare asistată de calculator</v>
      </c>
      <c r="BA509" s="270">
        <f t="shared" si="99"/>
        <v>3</v>
      </c>
      <c r="BB509" s="270" t="str">
        <f t="shared" si="100"/>
        <v>6</v>
      </c>
      <c r="BC509" s="270" t="str">
        <f>IF($AZ509="","",$R$79)</f>
        <v>D</v>
      </c>
      <c r="BD509" s="127" t="str">
        <f t="shared" ref="BD509:BD517" si="114">IF($AZ509="","","DI")</f>
        <v>DI</v>
      </c>
      <c r="BE509" s="126">
        <f t="shared" si="101"/>
        <v>1</v>
      </c>
      <c r="BF509" s="126">
        <f t="shared" si="102"/>
        <v>2</v>
      </c>
      <c r="BG509" s="126">
        <f t="shared" si="85"/>
        <v>3</v>
      </c>
      <c r="BH509" s="270">
        <f>IF(COUNTIFS($N$77,"&lt;&gt;"&amp;"",$N$77,"&lt;&gt;practic?*",$N$77,"&lt;&gt;*Elaborare proiect de diplom?*",$N$77,"&lt;&gt;*op?ional*",$N$77,"&lt;&gt;*Disciplin? facultativ?*", $N$77,"&lt;&gt;*Examen de diplom?*"),$S$79,"")</f>
        <v>14</v>
      </c>
      <c r="BI509" s="270">
        <f>IF(COUNTIFS($N$77,"&lt;&gt;"&amp;"",$N$77,"&lt;&gt;practic?*",$N$77,"&lt;&gt;*Elaborare proiect de diplom?*",$N$77,"&lt;&gt;*op?ional*",$N$77,"&lt;&gt;*Disciplin? facultativ?*", $N$77,"&lt;&gt;*Examen de diplom?*"),($T$79+$U$79+$V$79),"")</f>
        <v>28</v>
      </c>
      <c r="BJ509" s="126">
        <f t="shared" si="103"/>
        <v>42</v>
      </c>
      <c r="BK509" s="341">
        <f t="shared" si="104"/>
        <v>0</v>
      </c>
      <c r="BL509" s="341">
        <f t="shared" si="105"/>
        <v>0</v>
      </c>
      <c r="BM509" s="126">
        <f t="shared" si="106"/>
        <v>0</v>
      </c>
      <c r="BN509" s="341">
        <f>IF(AZ509&lt;&gt;"",W$79,"")</f>
        <v>0</v>
      </c>
      <c r="BO509" s="127" t="str">
        <f>IF(COUNTIF($AZ509,"=*Elaborare proiect de diplom?*"),$V$79,"0")</f>
        <v>0</v>
      </c>
      <c r="BP509" s="126">
        <f t="shared" si="107"/>
        <v>0</v>
      </c>
      <c r="BQ509" s="341">
        <f t="shared" si="108"/>
        <v>2.4</v>
      </c>
      <c r="BR509" s="270">
        <f>IF(COUNTIFS($N$77,"&lt;&gt;"&amp;"",$N$77,"&lt;&gt;practic?*",$N$77,"&lt;&gt;*op?ional*",$N$77,"&lt;&gt;*Disciplin? facultativ?*", $N$77,"&lt;&gt;*Examen de diplom?*"),IF($Y$79&lt;&gt;"",ROUND($Y$79,1),""),"")</f>
        <v>33</v>
      </c>
      <c r="BS509" s="270">
        <f>IF($AZ509="","",$Q$79)</f>
        <v>3</v>
      </c>
      <c r="BT509" s="270" t="str">
        <f>IF(COUNTIFS($N$77,"&lt;&gt;"&amp;"",$N$77,"&lt;&gt;practic?*",$N$77,"&lt;&gt;*op?ional*",$N$77,"&lt;&gt;*Disciplin? facultativ?*", $N$77,"&lt;&gt;*Examen de diplom?*"),$X$79,"")</f>
        <v>DD</v>
      </c>
      <c r="BU509" s="126">
        <f t="shared" ref="BU509:BU517" si="115">IF($AZ509="","",IF($BG509&lt;&gt;"",$BG509,0)+IF($BM509&lt;&gt;"",$BM509,0)+IF($BQ509&lt;&gt;"",$BQ509,0))</f>
        <v>5.4</v>
      </c>
      <c r="BV509" s="127">
        <f t="shared" si="109"/>
        <v>75</v>
      </c>
      <c r="BW509" s="418"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5">
        <f t="shared" si="110"/>
        <v>1</v>
      </c>
      <c r="E510" s="269"/>
      <c r="F510" s="368">
        <f>$Q$79</f>
        <v>3</v>
      </c>
      <c r="G510" s="269"/>
      <c r="H510" s="368">
        <f>$S$79</f>
        <v>14</v>
      </c>
      <c r="I510" s="367">
        <f>$T$79+$U$79+$V$79</f>
        <v>28</v>
      </c>
      <c r="J510" s="126">
        <f t="shared" si="111"/>
        <v>42</v>
      </c>
      <c r="K510" s="309">
        <f>$W$79</f>
        <v>0</v>
      </c>
      <c r="L510" s="368">
        <f>$Y$79</f>
        <v>33</v>
      </c>
      <c r="N510" s="368">
        <f t="shared" si="112"/>
        <v>75</v>
      </c>
      <c r="O510" s="395" t="b">
        <f t="shared" si="113"/>
        <v>1</v>
      </c>
      <c r="P510" s="420">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L391.20.06.D4</v>
      </c>
      <c r="AY510" s="127">
        <v>4</v>
      </c>
      <c r="AZ510" s="270" t="str">
        <f>IF(COUNTIFS($N$80,"&lt;&gt;"&amp;"",$N$80,"&lt;&gt;practic?*",$N$80,"&lt;&gt;*op?ional*",$N$80,"&lt;&gt;*Disciplin? facultativ?*", $N$80,"&lt;&gt;*Examen de diplom?*"),$N$80,"")</f>
        <v>Echipamentul electric şi electronic al autovehiculelor</v>
      </c>
      <c r="BA510" s="270">
        <f t="shared" si="99"/>
        <v>3</v>
      </c>
      <c r="BB510" s="270" t="str">
        <f t="shared" si="100"/>
        <v>6</v>
      </c>
      <c r="BC510" s="270" t="str">
        <f>IF($AZ510="","",$R$82)</f>
        <v>E</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1">
        <f t="shared" si="104"/>
        <v>0</v>
      </c>
      <c r="BL510" s="341">
        <f t="shared" si="105"/>
        <v>0</v>
      </c>
      <c r="BM510" s="126">
        <f t="shared" si="106"/>
        <v>0</v>
      </c>
      <c r="BN510" s="341">
        <f>IF(AZ510&lt;&gt;"",W$82,"")</f>
        <v>0</v>
      </c>
      <c r="BO510" s="127" t="str">
        <f>IF(COUNTIF($AZ510,"=*Elaborare proiect de diplom?*"),$V$82,"0")</f>
        <v>0</v>
      </c>
      <c r="BP510" s="126">
        <f t="shared" si="107"/>
        <v>0</v>
      </c>
      <c r="BQ510" s="341">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8"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5">
        <f t="shared" si="110"/>
        <v>1</v>
      </c>
      <c r="E511" s="269"/>
      <c r="F511" s="127">
        <f>$Q$82</f>
        <v>4</v>
      </c>
      <c r="G511" s="269"/>
      <c r="H511" s="127">
        <f>$S$82</f>
        <v>28</v>
      </c>
      <c r="I511" s="367">
        <f>$T$82+$U$82+$V$82</f>
        <v>14</v>
      </c>
      <c r="J511" s="126">
        <f t="shared" si="111"/>
        <v>42</v>
      </c>
      <c r="K511" s="309">
        <f>$W$82</f>
        <v>0</v>
      </c>
      <c r="L511" s="127">
        <f>$Y$82</f>
        <v>58</v>
      </c>
      <c r="N511" s="368">
        <f t="shared" si="112"/>
        <v>100</v>
      </c>
      <c r="O511" s="395" t="b">
        <f t="shared" si="113"/>
        <v>1</v>
      </c>
      <c r="P511" s="420">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L391.20.06.C5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1">
        <f t="shared" si="104"/>
        <v>0</v>
      </c>
      <c r="BL511" s="341">
        <f t="shared" si="105"/>
        <v>0</v>
      </c>
      <c r="BM511" s="126">
        <f t="shared" si="106"/>
        <v>0</v>
      </c>
      <c r="BN511" s="341">
        <f>IF(AZ511&lt;&gt;"",W$85,"")</f>
        <v>0</v>
      </c>
      <c r="BO511" s="127" t="str">
        <f>IF(COUNTIF($AZ511,"=*Elaborare proiect de diplom?*"),$V$85,"0")</f>
        <v>0</v>
      </c>
      <c r="BP511" s="126">
        <f t="shared" si="107"/>
        <v>0</v>
      </c>
      <c r="BQ511" s="341">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DC</v>
      </c>
      <c r="BU511" s="126">
        <f t="shared" si="115"/>
        <v>3.6</v>
      </c>
      <c r="BV511" s="127">
        <f t="shared" si="109"/>
        <v>50</v>
      </c>
      <c r="BW511" s="418" t="str">
        <f t="shared" si="116"/>
        <v>2022</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5">
        <f t="shared" si="110"/>
        <v>1</v>
      </c>
      <c r="E512" s="269"/>
      <c r="F512" s="368">
        <f>$Q$85</f>
        <v>2</v>
      </c>
      <c r="G512" s="269"/>
      <c r="H512" s="368">
        <f>$S$85</f>
        <v>14</v>
      </c>
      <c r="I512" s="367">
        <f>$T$85+$U$85+$V$85</f>
        <v>14</v>
      </c>
      <c r="J512" s="126">
        <f t="shared" si="111"/>
        <v>28</v>
      </c>
      <c r="K512" s="309">
        <f>$W$85</f>
        <v>0</v>
      </c>
      <c r="L512" s="368">
        <f>$Y$85</f>
        <v>22</v>
      </c>
      <c r="N512" s="368">
        <f t="shared" si="112"/>
        <v>50</v>
      </c>
      <c r="O512" s="395" t="b">
        <f t="shared" si="113"/>
        <v>1</v>
      </c>
      <c r="P512" s="420">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L391.20.06.S6</v>
      </c>
      <c r="AY512" s="341">
        <v>6</v>
      </c>
      <c r="AZ512" s="270" t="str">
        <f>IF(COUNTIFS($N$86,"&lt;&gt;"&amp;"",$N$86,"&lt;&gt;practic?*",$N$86,"&lt;&gt;*op?ional*",$N$86,"&lt;&gt;*Disciplin? facultativ?*", $N$86,"&lt;&gt;*Examen de diplom?*"),$N$86,"")</f>
        <v>Dinamica autovehiculelor II</v>
      </c>
      <c r="BA512" s="270">
        <f t="shared" si="99"/>
        <v>3</v>
      </c>
      <c r="BB512" s="270" t="str">
        <f t="shared" si="100"/>
        <v>6</v>
      </c>
      <c r="BC512" s="270" t="str">
        <f>IF($AZ512="","",$R$88)</f>
        <v>E</v>
      </c>
      <c r="BD512" s="270" t="str">
        <f t="shared" si="114"/>
        <v>DI</v>
      </c>
      <c r="BE512" s="126">
        <f t="shared" si="101"/>
        <v>2</v>
      </c>
      <c r="BF512" s="126">
        <f t="shared" si="102"/>
        <v>2</v>
      </c>
      <c r="BG512" s="126">
        <f t="shared" si="85"/>
        <v>4</v>
      </c>
      <c r="BH512" s="270">
        <f>IF(COUNTIFS($N$86,"&lt;&gt;"&amp;"",$N$86,"&lt;&gt;practic?*",$N$86,"&lt;&gt;*Elaborare proiect de diplom?*",$N$86,"&lt;&gt;*op?ional*",$N$86,"&lt;&gt;*Disciplin? facultativ?*", $N$86,"&lt;&gt;*Examen de diplom?*"),$S$88,"")</f>
        <v>28</v>
      </c>
      <c r="BI512" s="270">
        <f>IF(COUNTIFS($N$86,"&lt;&gt;"&amp;"",$N$86,"&lt;&gt;practic?*",$N$86,"&lt;&gt;*Elaborare proiect de diplom?*",$N$86,"&lt;&gt;*op?ional*",$N$86,"&lt;&gt;*Disciplin? facultativ?*", $N$86,"&lt;&gt;*Examen de diplom?*"),($T$88+$U$88+$V$88),"")</f>
        <v>28</v>
      </c>
      <c r="BJ512" s="126">
        <f t="shared" si="103"/>
        <v>56</v>
      </c>
      <c r="BK512" s="341">
        <f t="shared" si="104"/>
        <v>0</v>
      </c>
      <c r="BL512" s="341">
        <f t="shared" si="105"/>
        <v>0</v>
      </c>
      <c r="BM512" s="126">
        <f t="shared" si="106"/>
        <v>0</v>
      </c>
      <c r="BN512" s="341">
        <f>IF(AZ512&lt;&gt;"",W$88,"")</f>
        <v>0</v>
      </c>
      <c r="BO512" s="127" t="str">
        <f>IF(COUNTIF($AZ512,"=*Elaborare proiect de diplom?*"),$V$88,"0")</f>
        <v>0</v>
      </c>
      <c r="BP512" s="126">
        <f t="shared" si="107"/>
        <v>0</v>
      </c>
      <c r="BQ512" s="341">
        <f t="shared" si="108"/>
        <v>3.1</v>
      </c>
      <c r="BR512" s="270">
        <f>IF(COUNTIFS($N$86,"&lt;&gt;"&amp;"",$N$86,"&lt;&gt;practic?*",$N$86,"&lt;&gt;*op?ional*",$N$86,"&lt;&gt;*Disciplin? facultativ?*", $N$86,"&lt;&gt;*Examen de diplom?*"),IF($Y$88&lt;&gt;"",ROUND($Y$88,1),""),"")</f>
        <v>44</v>
      </c>
      <c r="BS512" s="270">
        <f>IF($AZ512="","",$Q$88)</f>
        <v>4</v>
      </c>
      <c r="BT512" s="270" t="str">
        <f>IF(COUNTIFS($N$86,"&lt;&gt;"&amp;"",$N$86,"&lt;&gt;practic?*",$N$86,"&lt;&gt;*op?ional*",$N$86,"&lt;&gt;*Disciplin? facultativ?*", $N$86,"&lt;&gt;*Examen de diplom?*"),$X$88,"")</f>
        <v>DS</v>
      </c>
      <c r="BU512" s="126">
        <f t="shared" si="115"/>
        <v>7.1</v>
      </c>
      <c r="BV512" s="127">
        <f t="shared" si="109"/>
        <v>100</v>
      </c>
      <c r="BW512" s="418" t="str">
        <f t="shared" si="116"/>
        <v>2022</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5">
        <f t="shared" si="110"/>
        <v>1</v>
      </c>
      <c r="E513" s="269"/>
      <c r="F513" s="368">
        <f>$Q$88</f>
        <v>4</v>
      </c>
      <c r="G513" s="269"/>
      <c r="H513" s="368">
        <f>$S$88</f>
        <v>28</v>
      </c>
      <c r="I513" s="367">
        <f>$T$88+$U$88+$V$88</f>
        <v>28</v>
      </c>
      <c r="J513" s="126">
        <f t="shared" si="111"/>
        <v>56</v>
      </c>
      <c r="K513" s="309">
        <f>$W$88</f>
        <v>0</v>
      </c>
      <c r="L513" s="368">
        <f>$Y$88</f>
        <v>44</v>
      </c>
      <c r="N513" s="368">
        <f t="shared" si="112"/>
        <v>100</v>
      </c>
      <c r="O513" s="395" t="b">
        <f t="shared" si="113"/>
        <v>1</v>
      </c>
      <c r="P513" s="420">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L391.20.06.S7</v>
      </c>
      <c r="AY513" s="341">
        <v>7</v>
      </c>
      <c r="AZ513" s="270" t="str">
        <f>IF(COUNTIFS($N$89,"&lt;&gt;"&amp;"",$N$89,"&lt;&gt;practic?*",$N$89,"&lt;&gt;*op?ional*",$N$89,"&lt;&gt;*Disciplin? facultativ?*",$N$89,"&lt;&gt;*Examen de diplom?*"),$N$89,"")</f>
        <v>Combustibili, lubrifianţi şi materiale pentru autovehicule</v>
      </c>
      <c r="BA513" s="270">
        <f t="shared" si="99"/>
        <v>3</v>
      </c>
      <c r="BB513" s="127" t="str">
        <f t="shared" si="100"/>
        <v>6</v>
      </c>
      <c r="BC513" s="270" t="str">
        <f>IF($AZ513="","",$R$91)</f>
        <v>D</v>
      </c>
      <c r="BD513" s="127" t="str">
        <f t="shared" si="114"/>
        <v>DI</v>
      </c>
      <c r="BE513" s="126">
        <f t="shared" si="101"/>
        <v>1</v>
      </c>
      <c r="BF513" s="126">
        <f t="shared" si="102"/>
        <v>1</v>
      </c>
      <c r="BG513" s="126">
        <f t="shared" si="85"/>
        <v>2</v>
      </c>
      <c r="BH513" s="270">
        <f>IF(COUNTIFS($N$89,"&lt;&gt;"&amp;"",$N$89,"&lt;&gt;practic?*",$N$89,"&lt;&gt;*Elaborare proiect de diplom?*",$N$89,"&lt;&gt;*op?ional*",$N$89,"&lt;&gt;*Disciplin? facultativ?*", $N$89,"&lt;&gt;*Examen de diplom?*"),$S$91,"")</f>
        <v>14</v>
      </c>
      <c r="BI513" s="270">
        <f>IF(COUNTIFS($N$89,"&lt;&gt;"&amp;"",$N$89,"&lt;&gt;practic?*",$N$89,"&lt;&gt;*Elaborare proiect de diplom?*",$N$89,"&lt;&gt;*op?ional*",$N$89,"&lt;&gt;*Disciplin? facultativ?*", $N$89,"&lt;&gt;*Examen de diplom?*"),($T$91+$U$91+$V$91),"")</f>
        <v>14</v>
      </c>
      <c r="BJ513" s="126">
        <f t="shared" si="103"/>
        <v>28</v>
      </c>
      <c r="BK513" s="341">
        <f t="shared" si="104"/>
        <v>0</v>
      </c>
      <c r="BL513" s="341">
        <f t="shared" si="105"/>
        <v>0</v>
      </c>
      <c r="BM513" s="126">
        <f t="shared" si="106"/>
        <v>0</v>
      </c>
      <c r="BN513" s="341">
        <f>IF(AZ513&lt;&gt;"",W$91,"")</f>
        <v>0</v>
      </c>
      <c r="BO513" s="127" t="str">
        <f>IF(COUNTIF($AZ513,"=*Elaborare proiect de diplom?*"),$V$91,"0")</f>
        <v>0</v>
      </c>
      <c r="BP513" s="126">
        <f t="shared" si="107"/>
        <v>0</v>
      </c>
      <c r="BQ513" s="341">
        <f t="shared" si="108"/>
        <v>1.6</v>
      </c>
      <c r="BR513" s="270">
        <f>IF(COUNTIFS($N$89,"&lt;&gt;"&amp;"",$N$89,"&lt;&gt;practic?*",$N$89,"&lt;&gt;*op?ional*",$N$89,"&lt;&gt;*Disciplin? facultativ?*", $N$89,"&lt;&gt;*Examen de diplom?*"),IF($Y$91&lt;&gt;"",ROUND($Y$91,1),""),"")</f>
        <v>22</v>
      </c>
      <c r="BS513" s="127">
        <f>IF($AZ513="","",$Q$91)</f>
        <v>2</v>
      </c>
      <c r="BT513" s="270" t="str">
        <f>IF(COUNTIFS($N$89,"&lt;&gt;"&amp;"",$N$89,"&lt;&gt;practic?*",$N$89,"&lt;&gt;*op?ional*",$N$89,"&lt;&gt;*Disciplin? facultativ?*", $N$89,"&lt;&gt;*Examen de diplom?*"),$X$91,"")</f>
        <v>DS</v>
      </c>
      <c r="BU513" s="126">
        <f t="shared" si="115"/>
        <v>3.6</v>
      </c>
      <c r="BV513" s="127">
        <f t="shared" si="109"/>
        <v>50</v>
      </c>
      <c r="BW513" s="418" t="str">
        <f t="shared" si="116"/>
        <v>2022</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5">
        <f t="shared" si="110"/>
        <v>1</v>
      </c>
      <c r="E514" s="269"/>
      <c r="F514" s="127">
        <f>$Q$91</f>
        <v>2</v>
      </c>
      <c r="G514" s="269"/>
      <c r="H514" s="127">
        <f>$S$91</f>
        <v>14</v>
      </c>
      <c r="I514" s="367">
        <f>$T$91+$U$91+$V$91</f>
        <v>14</v>
      </c>
      <c r="J514" s="126">
        <f t="shared" si="111"/>
        <v>28</v>
      </c>
      <c r="K514" s="309">
        <f>$W$91</f>
        <v>0</v>
      </c>
      <c r="L514" s="127">
        <f>$Y$91</f>
        <v>22</v>
      </c>
      <c r="N514" s="368">
        <f t="shared" si="112"/>
        <v>50</v>
      </c>
      <c r="O514" s="395" t="b">
        <f t="shared" si="113"/>
        <v>1</v>
      </c>
      <c r="P514" s="420">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L391.20.06.S8</v>
      </c>
      <c r="AY514" s="127">
        <v>8</v>
      </c>
      <c r="AZ514" s="270" t="str">
        <f>IF(COUNTIFS($N$92,"&lt;&gt;"&amp;"",$N$92,"&lt;&gt;practic?*",$N$92,"&lt;&gt;*op?ional*",$N$92,"&lt;&gt;*Disciplin? facultativ?*", $N$92,"&lt;&gt;*Examen de diplom?*"),$N$92,"")</f>
        <v>Construcţia şi calculul autovehiculelor I</v>
      </c>
      <c r="BA514" s="270">
        <f t="shared" si="99"/>
        <v>3</v>
      </c>
      <c r="BB514" s="270" t="str">
        <f t="shared" si="100"/>
        <v>6</v>
      </c>
      <c r="BC514" s="270" t="str">
        <f>IF($AZ514="","",$R$94)</f>
        <v>E</v>
      </c>
      <c r="BD514" s="270" t="str">
        <f t="shared" si="114"/>
        <v>DI</v>
      </c>
      <c r="BE514" s="126">
        <f t="shared" si="101"/>
        <v>2</v>
      </c>
      <c r="BF514" s="126">
        <f t="shared" si="102"/>
        <v>2</v>
      </c>
      <c r="BG514" s="126">
        <f t="shared" si="85"/>
        <v>4</v>
      </c>
      <c r="BH514" s="270">
        <f>IF(COUNTIFS($N$92,"&lt;&gt;"&amp;"",$N$92,"&lt;&gt;practic?*",$N$92,"&lt;&gt;*Elaborare proiect de diplom?*",$N$92,"&lt;&gt;*op?ional*",$N$92,"&lt;&gt;*Disciplin? facultativ?*", $N$92,"&lt;&gt;*Examen de diplom?*"),$S$94,"")</f>
        <v>28</v>
      </c>
      <c r="BI514" s="270">
        <f>IF(COUNTIFS($N$92,"&lt;&gt;"&amp;"",$N$92,"&lt;&gt;practic?*",$N$92,"&lt;&gt;*Elaborare proiect de diplom?*",$N$92,"&lt;&gt;*op?ional*",$N$92,"&lt;&gt;*Disciplin? facultativ?*", $N$92,"&lt;&gt;*Examen de diplom?*"),($T$94+$U$94+$V$94),"")</f>
        <v>28</v>
      </c>
      <c r="BJ514" s="126">
        <f t="shared" si="103"/>
        <v>56</v>
      </c>
      <c r="BK514" s="341">
        <f t="shared" si="104"/>
        <v>0</v>
      </c>
      <c r="BL514" s="341">
        <f t="shared" si="105"/>
        <v>0</v>
      </c>
      <c r="BM514" s="126">
        <f t="shared" si="106"/>
        <v>0</v>
      </c>
      <c r="BN514" s="341">
        <f>IF(AZ514&lt;&gt;"",W$94,"")</f>
        <v>0</v>
      </c>
      <c r="BO514" s="127" t="str">
        <f>IF(COUNTIF($AZ514,"=*Elaborare proiect de diplom?*"),$V$94,"0")</f>
        <v>0</v>
      </c>
      <c r="BP514" s="126">
        <f t="shared" si="107"/>
        <v>0</v>
      </c>
      <c r="BQ514" s="341">
        <f t="shared" si="108"/>
        <v>3.1</v>
      </c>
      <c r="BR514" s="270">
        <f>IF(COUNTIFS($N$92,"&lt;&gt;"&amp;"",$N$92,"&lt;&gt;practic?*",$N$92,"&lt;&gt;*op?ional*",$N$92,"&lt;&gt;*Disciplin? facultativ?*", $N$92,"&lt;&gt;*Examen de diplom?*"),IF($Y$94&lt;&gt;"",ROUND($Y$94,1),""),"")</f>
        <v>44</v>
      </c>
      <c r="BS514" s="270">
        <f>IF($AZ514="","",$Q$94)</f>
        <v>4</v>
      </c>
      <c r="BT514" s="270" t="str">
        <f>IF(COUNTIFS($N$92,"&lt;&gt;"&amp;"",$N$92,"&lt;&gt;practic?*",$N$92,"&lt;&gt;*op?ional*",$N$92,"&lt;&gt;*Disciplin? facultativ?*", $N$92,"&lt;&gt;*Examen de diplom?*"),$X$94,"")</f>
        <v>DS</v>
      </c>
      <c r="BU514" s="126">
        <f t="shared" si="115"/>
        <v>7.1</v>
      </c>
      <c r="BV514" s="127">
        <f t="shared" si="109"/>
        <v>100</v>
      </c>
      <c r="BW514" s="418" t="str">
        <f t="shared" si="116"/>
        <v>2022</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5">
        <f t="shared" si="110"/>
        <v>1</v>
      </c>
      <c r="E515" s="269"/>
      <c r="F515" s="368">
        <f>$Q$94</f>
        <v>4</v>
      </c>
      <c r="G515" s="269"/>
      <c r="H515" s="368">
        <f>$S$94</f>
        <v>28</v>
      </c>
      <c r="I515" s="367">
        <f>$T$94+$U$94+$V$94</f>
        <v>28</v>
      </c>
      <c r="J515" s="126">
        <f t="shared" si="111"/>
        <v>56</v>
      </c>
      <c r="K515" s="309">
        <f>$W$94</f>
        <v>0</v>
      </c>
      <c r="L515" s="368">
        <f>$Y$94</f>
        <v>44</v>
      </c>
      <c r="N515" s="368">
        <f t="shared" si="112"/>
        <v>100</v>
      </c>
      <c r="O515" s="395" t="b">
        <f t="shared" si="113"/>
        <v>1</v>
      </c>
      <c r="P515" s="420">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L391.20.06.S9</v>
      </c>
      <c r="AY515" s="127">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6" t="str">
        <f t="shared" si="101"/>
        <v/>
      </c>
      <c r="BF515" s="126" t="str">
        <f t="shared" si="102"/>
        <v/>
      </c>
      <c r="BG515" s="126"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6" t="str">
        <f t="shared" si="103"/>
        <v/>
      </c>
      <c r="BK515" s="341" t="str">
        <f t="shared" si="104"/>
        <v/>
      </c>
      <c r="BL515" s="341" t="str">
        <f t="shared" si="105"/>
        <v/>
      </c>
      <c r="BM515" s="126" t="str">
        <f t="shared" si="106"/>
        <v/>
      </c>
      <c r="BN515" s="341" t="str">
        <f>IF(AZ515&lt;&gt;"",W$97,"")</f>
        <v/>
      </c>
      <c r="BO515" s="127" t="str">
        <f>IF(COUNTIF($AZ515,"=*Elaborare proiect de diplom?*"),$V$97,"0")</f>
        <v>0</v>
      </c>
      <c r="BP515" s="126"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6" t="str">
        <f t="shared" si="115"/>
        <v/>
      </c>
      <c r="BV515" s="127" t="str">
        <f t="shared" si="109"/>
        <v/>
      </c>
      <c r="BW515" s="418" t="str">
        <f t="shared" si="116"/>
        <v/>
      </c>
      <c r="BX515" s="124"/>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5">
        <f t="shared" si="110"/>
        <v>1</v>
      </c>
      <c r="E516" s="342"/>
      <c r="F516" s="368">
        <f>$Q$97</f>
        <v>3</v>
      </c>
      <c r="G516" s="342"/>
      <c r="H516" s="368">
        <f>$S$97</f>
        <v>0</v>
      </c>
      <c r="I516" s="367">
        <f>$T$97+$U$97+$V$97</f>
        <v>0</v>
      </c>
      <c r="J516" s="126">
        <f t="shared" si="111"/>
        <v>0</v>
      </c>
      <c r="K516" s="342">
        <f>$W$97</f>
        <v>100</v>
      </c>
      <c r="L516" s="368">
        <f>$Y$97</f>
        <v>0</v>
      </c>
      <c r="N516" s="368">
        <f t="shared" si="112"/>
        <v>100</v>
      </c>
      <c r="O516" s="395" t="b">
        <f t="shared" si="113"/>
        <v>0</v>
      </c>
      <c r="P516" s="420">
        <f t="shared" si="82"/>
        <v>33.333333333333336</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4" t="str">
        <f>$N$100</f>
        <v/>
      </c>
      <c r="AY516" s="341">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1" t="str">
        <f t="shared" si="104"/>
        <v/>
      </c>
      <c r="BL516" s="341" t="str">
        <f t="shared" si="105"/>
        <v/>
      </c>
      <c r="BM516" s="126" t="str">
        <f t="shared" si="106"/>
        <v/>
      </c>
      <c r="BN516" s="341" t="str">
        <f>IF(AZ516&lt;&gt;"",W$100,"")</f>
        <v/>
      </c>
      <c r="BO516" s="127" t="str">
        <f>IF(COUNTIF($AZ516,"=*Elaborare proiect de diplom?*"),$V$100,"0")</f>
        <v>0</v>
      </c>
      <c r="BP516" s="126" t="str">
        <f t="shared" si="107"/>
        <v/>
      </c>
      <c r="BQ516" s="341"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8"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5">
        <f t="shared" si="110"/>
        <v>0</v>
      </c>
      <c r="E517" s="269"/>
      <c r="F517" s="368">
        <f>$Q$100</f>
        <v>0</v>
      </c>
      <c r="G517" s="269"/>
      <c r="H517" s="368">
        <f>$S$100</f>
        <v>0</v>
      </c>
      <c r="I517" s="367">
        <f>$T$100+$U$100+$V$100</f>
        <v>0</v>
      </c>
      <c r="J517" s="126">
        <f t="shared" si="111"/>
        <v>0</v>
      </c>
      <c r="K517" s="309">
        <f>$W$100</f>
        <v>0</v>
      </c>
      <c r="L517" s="368">
        <f>$Y$100</f>
        <v>0</v>
      </c>
      <c r="N517" s="368">
        <f t="shared" si="112"/>
        <v>0</v>
      </c>
      <c r="O517" s="395" t="b">
        <f t="shared" si="113"/>
        <v>1</v>
      </c>
      <c r="P517" s="420"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L391.20.06.11-ij</v>
      </c>
      <c r="AY517" s="341">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1" t="str">
        <f t="shared" si="104"/>
        <v/>
      </c>
      <c r="BL517" s="341" t="str">
        <f t="shared" si="105"/>
        <v/>
      </c>
      <c r="BM517" s="126" t="str">
        <f t="shared" si="106"/>
        <v/>
      </c>
      <c r="BN517" s="341" t="str">
        <f>IF(AZ517&lt;&gt;"",W$103,"")</f>
        <v/>
      </c>
      <c r="BO517" s="127" t="str">
        <f>IF(COUNTIF($AZ517,"=*Elaborare proiect de diplom?*"),$V$103,"0")</f>
        <v>0</v>
      </c>
      <c r="BP517" s="126" t="str">
        <f t="shared" si="107"/>
        <v/>
      </c>
      <c r="BQ517" s="341"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8"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5">
        <f t="shared" si="110"/>
        <v>0</v>
      </c>
      <c r="E518" s="269"/>
      <c r="F518" s="127">
        <f>$Q$103</f>
        <v>0</v>
      </c>
      <c r="G518" s="269"/>
      <c r="H518" s="127">
        <f>$S$103</f>
        <v>0</v>
      </c>
      <c r="I518" s="367">
        <f>$T$103+$U$103+$V$103</f>
        <v>0</v>
      </c>
      <c r="J518" s="126">
        <f t="shared" si="111"/>
        <v>0</v>
      </c>
      <c r="K518" s="309">
        <f>$W$103</f>
        <v>0</v>
      </c>
      <c r="L518" s="127">
        <f>$Y$103</f>
        <v>0</v>
      </c>
      <c r="N518" s="368">
        <f t="shared" si="112"/>
        <v>0</v>
      </c>
      <c r="O518" s="395" t="b">
        <f t="shared" si="113"/>
        <v>1</v>
      </c>
      <c r="P518" s="420"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4" t="s">
        <v>223</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27</v>
      </c>
      <c r="BT518" s="347"/>
      <c r="BU518" s="348"/>
      <c r="BV518" s="349"/>
      <c r="BW518" s="418" t="str">
        <f t="shared" si="116"/>
        <v/>
      </c>
      <c r="BX518" s="336"/>
      <c r="BY518" s="350"/>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0">
        <f>D508*F508+D509*F509+D510*F510+D511*F511+D512*F512+D513*F513+D514*F514+D515*F515+D516*F516+D517*F517+D518*F518</f>
        <v>30</v>
      </c>
      <c r="G519" s="269"/>
      <c r="H519" s="345"/>
      <c r="I519" s="345"/>
      <c r="J519" s="345"/>
      <c r="L519" s="345"/>
      <c r="N519" s="370">
        <f>D508*N508+D509*N509+D510*N510+D511*N511+D512*N512+D513*N513+D514*N514+D515*N515+D516*N516+D517*N517+D518*N518</f>
        <v>775</v>
      </c>
      <c r="O519" s="397" t="b">
        <f>AND(O508:O518)</f>
        <v>0</v>
      </c>
      <c r="P519" s="419">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5" t="s">
        <v>207</v>
      </c>
      <c r="BM519" s="247" t="s">
        <v>200</v>
      </c>
      <c r="BN519" s="334" t="s">
        <v>278</v>
      </c>
      <c r="BO519" s="260" t="s">
        <v>210</v>
      </c>
      <c r="BP519" s="247" t="s">
        <v>201</v>
      </c>
      <c r="BQ519" s="247" t="s">
        <v>198</v>
      </c>
      <c r="BR519" s="247" t="s">
        <v>199</v>
      </c>
      <c r="BS519" s="247" t="s">
        <v>196</v>
      </c>
      <c r="BT519" s="247" t="s">
        <v>226</v>
      </c>
      <c r="BU519" s="247" t="s">
        <v>211</v>
      </c>
      <c r="BV519" s="247" t="s">
        <v>212</v>
      </c>
      <c r="BW519" s="418" t="e">
        <f t="shared" si="116"/>
        <v>#VALUE!</v>
      </c>
      <c r="BX519" s="247"/>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7" t="s">
        <v>196</v>
      </c>
      <c r="G520" s="342"/>
      <c r="H520" s="247" t="s">
        <v>205</v>
      </c>
      <c r="I520" s="247" t="s">
        <v>206</v>
      </c>
      <c r="J520" s="247" t="s">
        <v>197</v>
      </c>
      <c r="K520" s="342"/>
      <c r="L520" s="247" t="s">
        <v>199</v>
      </c>
      <c r="N520" s="247" t="s">
        <v>279</v>
      </c>
      <c r="O520" s="394" t="s">
        <v>276</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2" t="str">
        <f>$Z$73</f>
        <v>L391.20.07.S1</v>
      </c>
      <c r="AY520" s="127">
        <v>1</v>
      </c>
      <c r="AZ520" s="127" t="str">
        <f>IF(COUNTIFS($Z$71,"&lt;&gt;"&amp;"",$Z$71,"&lt;&gt;practic?*",$Z$71,"&lt;&gt;*op?ional*",$Z$71,"&lt;&gt;*Disciplin? facultativ?*", $Z$71,"&lt;&gt;*Examen de diplom?*"),$Z$71,"")</f>
        <v>Procese și caracteristici ale motoarelor cu ardere internă II</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1</v>
      </c>
      <c r="BG520" s="126">
        <f t="shared" ref="BG520:BG542" si="119">IF($AZ520&lt;&gt;"",BE520+BF520,"")</f>
        <v>3</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14</v>
      </c>
      <c r="BJ520" s="126">
        <f>IF($AZ520&lt;&gt;"",BH520+BI520,"")</f>
        <v>42</v>
      </c>
      <c r="BK520" s="341">
        <f>IF($AZ520&lt;&gt;"",ROUND(BN520/14,1),"")</f>
        <v>0</v>
      </c>
      <c r="BL520" s="341">
        <f>IF($AZ520&lt;&gt;"",ROUND(BO520/14,1),"")</f>
        <v>0</v>
      </c>
      <c r="BM520" s="126">
        <f>IF($AZ520="","",IF($BK520&lt;&gt;"",$BK520,0)+IF($BL520&lt;&gt;"",$BL520,0))</f>
        <v>0</v>
      </c>
      <c r="BN520" s="341">
        <f>IF(AZ520&lt;&gt;"",AI$73,"")</f>
        <v>0</v>
      </c>
      <c r="BO520" s="127" t="str">
        <f>IF(COUNTIF($AZ520,"=*Elaborare proiect de diplom?*"),$AH$73,"0")</f>
        <v>0</v>
      </c>
      <c r="BP520" s="126">
        <f>IF($AZ520="","",IF($BN520&lt;&gt;"",$BN520,0)+IF($BO520&lt;&gt;"",$BO520,0))</f>
        <v>0</v>
      </c>
      <c r="BQ520" s="341">
        <f>IF($AZ520&lt;&gt;"",ROUND(BR520/14,1),"")</f>
        <v>2.4</v>
      </c>
      <c r="BR520" s="127">
        <f>IF(COUNTIFS($Z$71,"&lt;&gt;"&amp;"",$Z$71,"&lt;&gt;practic?*",$Z$71,"&lt;&gt;*op?ional*",$Z$71,"&lt;&gt;*Disciplin? facultativ?*", $Z$71,"&lt;&gt;*Examen de diplom?*"),IF($AK$73&lt;&gt;"",ROUND($AK$73,1),""),"")</f>
        <v>33</v>
      </c>
      <c r="BS520" s="127">
        <f>IF($AZ520="","",$AC$73)</f>
        <v>3</v>
      </c>
      <c r="BT520" s="127" t="str">
        <f>IF(COUNTIFS($Z$71,"&lt;&gt;"&amp;"",$Z$71,"&lt;&gt;practic?*",$Z$71,"&lt;&gt;*op?ional*",$Z$71,"&lt;&gt;*Disciplin? facultativ?*", $Z$71,"&lt;&gt;*Examen de diplom?*"),$AJ$73,"")</f>
        <v>DS</v>
      </c>
      <c r="BU520" s="126">
        <f>IF($AZ520="","",IF($BG520&lt;&gt;"",$BG520,0)+IF($BM520&lt;&gt;"",$BM520,0)+IF($BQ520&lt;&gt;"",$BQ520,0))</f>
        <v>5.4</v>
      </c>
      <c r="BV520" s="127">
        <f>IF($AZ520="","",IF($BJ520&lt;&gt;"",$BJ520,0)+IF($BP520&lt;&gt;"",$BP520,0)+IF($BR520&lt;&gt;"",$BR520,0))</f>
        <v>75</v>
      </c>
      <c r="BW520" s="418" t="str">
        <f t="shared" si="116"/>
        <v>2023</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5">
        <f>IF(AND((F521&gt;0), (N521&gt;0)),1,0)</f>
        <v>1</v>
      </c>
      <c r="E521" s="269"/>
      <c r="F521" s="127">
        <f>$AC$73</f>
        <v>3</v>
      </c>
      <c r="G521" s="269"/>
      <c r="H521" s="127">
        <f>$AE$73</f>
        <v>28</v>
      </c>
      <c r="I521" s="127">
        <f>$AF$73+$AG$73+$AH$73</f>
        <v>14</v>
      </c>
      <c r="J521" s="126">
        <f>H521+I521</f>
        <v>42</v>
      </c>
      <c r="K521" s="309">
        <f>$AI$73</f>
        <v>0</v>
      </c>
      <c r="L521" s="127">
        <f>$AK$73</f>
        <v>33</v>
      </c>
      <c r="N521" s="368">
        <f>IF(ISNUMBER(L521+K521+J521), L521+K521+J521,0)</f>
        <v>75</v>
      </c>
      <c r="O521" s="395" t="b">
        <f>IF(D521=0,TRUE, IF(N521/25=F521,TRUE,FALSE))</f>
        <v>1</v>
      </c>
      <c r="P521" s="403">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L391.20.07.S2</v>
      </c>
      <c r="AY521" s="270">
        <v>2</v>
      </c>
      <c r="AZ521" s="270" t="str">
        <f>IF(COUNTIFS($Z$74,"&lt;&gt;"&amp;"",$Z$74,"&lt;&gt;practic?*",$Z$74,"&lt;&gt;*op?ional*",$Z$74,"&lt;&gt;*Disciplin? facultativ?*", $Z$74,"&lt;&gt;*Examen de diplom?*"),$Z$74,"")</f>
        <v>Construcția și calculul motoarelor cu ardere internă</v>
      </c>
      <c r="BA521" s="270">
        <f t="shared" si="117"/>
        <v>4</v>
      </c>
      <c r="BB521" s="270" t="str">
        <f t="shared" si="118"/>
        <v>7</v>
      </c>
      <c r="BC521" s="270" t="str">
        <f>IF($AZ521="","",$AD$76)</f>
        <v>E</v>
      </c>
      <c r="BD521" s="270" t="str">
        <f>IF($AZ521="","","DI")</f>
        <v>DI</v>
      </c>
      <c r="BE521" s="126">
        <f t="shared" ref="BE521:BE530" si="121">IF($AZ521&lt;&gt;"",ROUND(BH521/14,1),"")</f>
        <v>3</v>
      </c>
      <c r="BF521" s="126">
        <f t="shared" ref="BF521:BF530" si="122">IF($AZ521&lt;&gt;"",ROUND(BI521/14,1),"")</f>
        <v>1</v>
      </c>
      <c r="BG521" s="126">
        <f t="shared" si="119"/>
        <v>4</v>
      </c>
      <c r="BH521" s="270">
        <f>IF(COUNTIFS($Z$74,"&lt;&gt;"&amp;"",$Z$74,"&lt;&gt;practic?*",$Z$74,"&lt;&gt;*Elaborare proiect de diplom?*",$Z$74,"&lt;&gt;*op?ional*",$Z$74,"&lt;&gt;*Disciplin? facultativ?*", $Z$74,"&lt;&gt;*Examen de diplom?*"),$AE$76,"")</f>
        <v>42</v>
      </c>
      <c r="BI521" s="270">
        <f>IF(COUNTIFS($Z$74,"&lt;&gt;"&amp;"",$Z$74,"&lt;&gt;practic?*",$Z$74,"&lt;&gt;*Elaborare proiect de diplom?*",$Z$74,"&lt;&gt;*op?ional*",$Z$74,"&lt;&gt;*Disciplin? facultativ?*", $Z$74,"&lt;&gt;*Examen de diplom?*"),($AF$76+$AG$76+$AH$76),"")</f>
        <v>14</v>
      </c>
      <c r="BJ521" s="126">
        <f t="shared" ref="BJ521:BJ530" si="123">IF($AZ521&lt;&gt;"",BH521+BI521,"")</f>
        <v>56</v>
      </c>
      <c r="BK521" s="341">
        <f t="shared" ref="BK521:BK530" si="124">IF($AZ521&lt;&gt;"",ROUND(BN521/14,1),"")</f>
        <v>0</v>
      </c>
      <c r="BL521" s="341">
        <f t="shared" ref="BL521:BL530" si="125">IF($AZ521&lt;&gt;"",ROUND(BO521/14,1),"")</f>
        <v>0</v>
      </c>
      <c r="BM521" s="126">
        <f t="shared" ref="BM521:BM530" si="126">IF($AZ521="","",IF($BK521&lt;&gt;"",$BK521,0)+IF($BL521&lt;&gt;"",$BL521,0))</f>
        <v>0</v>
      </c>
      <c r="BN521" s="341">
        <f>IF(AZ521&lt;&gt;"",AI$76,"")</f>
        <v>0</v>
      </c>
      <c r="BO521" s="127" t="str">
        <f>IF(COUNTIF($AZ521,"=*Elaborare proiect de diplom?*"),$AH$76,"0")</f>
        <v>0</v>
      </c>
      <c r="BP521" s="126">
        <f t="shared" ref="BP521:BP530" si="127">IF($AZ521="","",IF($BN521&lt;&gt;"",$BN521,0)+IF($BO521&lt;&gt;"",$BO521,0))</f>
        <v>0</v>
      </c>
      <c r="BQ521" s="341">
        <f t="shared" ref="BQ521:BQ530" si="128">IF($AZ521&lt;&gt;"",ROUND(BR521/14,1),"")</f>
        <v>4.9000000000000004</v>
      </c>
      <c r="BR521" s="270">
        <f>IF(COUNTIFS($Z$74,"&lt;&gt;"&amp;"",$Z$74,"&lt;&gt;practic?*",$Z$74,"&lt;&gt;*op?ional*",$Z$74,"&lt;&gt;*Disciplin? facultativ?*", $Z$74,"&lt;&gt;*Examen de diplom?*"),IF($AK$76&lt;&gt;"",ROUND($AK$76,1),""),"")</f>
        <v>69</v>
      </c>
      <c r="BS521" s="270">
        <f>IF($AZ521="","",$AC$76)</f>
        <v>5</v>
      </c>
      <c r="BT521" s="270" t="str">
        <f>IF(COUNTIFS($Z$74,"&lt;&gt;"&amp;"",$Z$74,"&lt;&gt;practic?*",$Z$74,"&lt;&gt;*op?ional*",$Z$74,"&lt;&gt;*Disciplin? facultativ?*", $Z$74,"&lt;&gt;*Examen de diplom?*"),$AJ$76,"")</f>
        <v>DS</v>
      </c>
      <c r="BU521" s="126">
        <f>IF($AZ521="","",IF($BG521&lt;&gt;"",$BG521,0)+IF($BM521&lt;&gt;"",$BM521,0)+IF($BQ521&lt;&gt;"",$BQ521,0))</f>
        <v>8.9</v>
      </c>
      <c r="BV521" s="127">
        <f t="shared" ref="BV521:BV530" si="129">IF($AZ521="","",IF($BJ521&lt;&gt;"",$BJ521,0)+IF($BP521&lt;&gt;"",$BP521,0)+IF($BR521&lt;&gt;"",$BR521,0))</f>
        <v>125</v>
      </c>
      <c r="BW521" s="418" t="str">
        <f t="shared" si="116"/>
        <v>2023</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5">
        <f t="shared" ref="D522:D531" si="130">IF(AND((F522&gt;0), (N522&gt;0)),1,0)</f>
        <v>1</v>
      </c>
      <c r="E522" s="269"/>
      <c r="F522" s="368">
        <f>$AC$76</f>
        <v>5</v>
      </c>
      <c r="G522" s="269"/>
      <c r="H522" s="368">
        <f>$AE$76</f>
        <v>42</v>
      </c>
      <c r="I522" s="367">
        <f>$AF$76+$AG$76+$AH$76</f>
        <v>14</v>
      </c>
      <c r="J522" s="126">
        <f t="shared" ref="J522:J531" si="131">H522+I522</f>
        <v>56</v>
      </c>
      <c r="K522" s="309">
        <f>$AI$76</f>
        <v>0</v>
      </c>
      <c r="L522" s="368">
        <f>$AK$76</f>
        <v>69</v>
      </c>
      <c r="N522" s="368">
        <f t="shared" ref="N522:N531" si="132">IF(ISNUMBER(L522+K522+J522), L522+K522+J522,0)</f>
        <v>125</v>
      </c>
      <c r="O522" s="395" t="b">
        <f t="shared" ref="O522:O531" si="133">IF(D522=0,TRUE, IF(N522/25=F522,TRUE,FALSE))</f>
        <v>1</v>
      </c>
      <c r="P522" s="403">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L391.20.07.S3</v>
      </c>
      <c r="AY522" s="270">
        <v>3</v>
      </c>
      <c r="AZ522" s="270" t="str">
        <f>IF(COUNTIFS($Z$77,"&lt;&gt;"&amp;"",$Z$77,"&lt;&gt;practic?*",$Z$77,"&lt;&gt;*op?ional*",$Z$77,"&lt;&gt;*Disciplin? facultativ?*", $Z$77,"&lt;&gt;*Examen de diplom?*"),$Z$77,"")</f>
        <v>Calculul si constructia motoarelor cu ardere interna Proiect</v>
      </c>
      <c r="BA522" s="270">
        <f t="shared" si="117"/>
        <v>4</v>
      </c>
      <c r="BB522" s="270" t="str">
        <f t="shared" si="118"/>
        <v>7</v>
      </c>
      <c r="BC522" s="270" t="str">
        <f>IF($AZ522="","",$AD$79)</f>
        <v>C</v>
      </c>
      <c r="BD522" s="127" t="str">
        <f t="shared" ref="BD522:BD530" si="134">IF($AZ522="","","DI")</f>
        <v>DI</v>
      </c>
      <c r="BE522" s="126">
        <f t="shared" si="121"/>
        <v>0</v>
      </c>
      <c r="BF522" s="126">
        <f t="shared" si="122"/>
        <v>2</v>
      </c>
      <c r="BG522" s="126">
        <f t="shared" si="119"/>
        <v>2</v>
      </c>
      <c r="BH522" s="270">
        <f>IF(COUNTIFS($Z$77,"&lt;&gt;"&amp;"",$Z$77,"&lt;&gt;practic?*",$Z$77,"&lt;&gt;*Elaborare proiect de diplom?*",$Z$77,"&lt;&gt;*op?ional*",$Z$77,"&lt;&gt;*Disciplin? facultativ?*", $Z$77,"&lt;&gt;*Examen de diplom?*"),$AE$79,"")</f>
        <v>0</v>
      </c>
      <c r="BI522" s="270">
        <f>IF(COUNTIFS($Z$77,"&lt;&gt;"&amp;"",$Z$77,"&lt;&gt;practic?*",$Z$77,"&lt;&gt;*Elaborare proiect de diplom?*",$Z$77,"&lt;&gt;*op?ional*",$Z$77,"&lt;&gt;*Disciplin? facultativ?*", $Z$77,"&lt;&gt;*Examen de diplom?*"),($AF$79+$AG$79+$AH$79),"")</f>
        <v>28</v>
      </c>
      <c r="BJ522" s="126">
        <f t="shared" si="123"/>
        <v>28</v>
      </c>
      <c r="BK522" s="341">
        <f t="shared" si="124"/>
        <v>0</v>
      </c>
      <c r="BL522" s="341">
        <f t="shared" si="125"/>
        <v>0</v>
      </c>
      <c r="BM522" s="126">
        <f t="shared" si="126"/>
        <v>0</v>
      </c>
      <c r="BN522" s="341">
        <f>IF(AZ522&lt;&gt;"",AI$79,"")</f>
        <v>0</v>
      </c>
      <c r="BO522" s="127" t="str">
        <f>IF(COUNTIF($AZ522,"=*Elaborare proiect de diplom?*"),$AH$79,"0")</f>
        <v>0</v>
      </c>
      <c r="BP522" s="126">
        <f t="shared" si="127"/>
        <v>0</v>
      </c>
      <c r="BQ522" s="341">
        <f t="shared" si="128"/>
        <v>1.6</v>
      </c>
      <c r="BR522" s="270">
        <f>IF(COUNTIFS($Z$77,"&lt;&gt;"&amp;"",$Z$77,"&lt;&gt;practic?*",$Z$77,"&lt;&gt;*op?ional*",$Z$77,"&lt;&gt;*Disciplin? facultativ?*", $Z$77,"&lt;&gt;*Examen de diplom?*"),IF($AK$79&lt;&gt;"",ROUND($AK$79,1),""),"")</f>
        <v>22</v>
      </c>
      <c r="BS522" s="270">
        <f>IF($AZ522="","",$AC$79)</f>
        <v>2</v>
      </c>
      <c r="BT522" s="270" t="str">
        <f>IF(COUNTIFS($Z$77,"&lt;&gt;"&amp;"",$Z$77,"&lt;&gt;practic?*",$Z$77,"&lt;&gt;*op?ional*",$Z$77,"&lt;&gt;*Disciplin? facultativ?*", $Z$77,"&lt;&gt;*Examen de diplom?*"),$AJ$79,"")</f>
        <v>DS</v>
      </c>
      <c r="BU522" s="126">
        <f t="shared" ref="BU522:BU530" si="135">IF($AZ522="","",IF($BG522&lt;&gt;"",$BG522,0)+IF($BM522&lt;&gt;"",$BM522,0)+IF($BQ522&lt;&gt;"",$BQ522,0))</f>
        <v>3.6</v>
      </c>
      <c r="BV522" s="127">
        <f t="shared" si="129"/>
        <v>50</v>
      </c>
      <c r="BW522" s="418" t="str">
        <f t="shared" si="116"/>
        <v>2023</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5">
        <f t="shared" si="130"/>
        <v>1</v>
      </c>
      <c r="E523" s="269"/>
      <c r="F523" s="368">
        <f>$AC$79</f>
        <v>2</v>
      </c>
      <c r="G523" s="269"/>
      <c r="H523" s="368">
        <f>$AE$79</f>
        <v>0</v>
      </c>
      <c r="I523" s="367">
        <f>$AF$79+$AG$79+$AH$79</f>
        <v>28</v>
      </c>
      <c r="J523" s="126">
        <f t="shared" si="131"/>
        <v>28</v>
      </c>
      <c r="K523" s="309">
        <f>$AI$79</f>
        <v>0</v>
      </c>
      <c r="L523" s="368">
        <f>$AK$79</f>
        <v>22</v>
      </c>
      <c r="N523" s="368">
        <f t="shared" si="132"/>
        <v>50</v>
      </c>
      <c r="O523" s="395" t="b">
        <f t="shared" si="133"/>
        <v>1</v>
      </c>
      <c r="P523" s="403">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L391.20.07.S4</v>
      </c>
      <c r="AY523" s="127">
        <v>4</v>
      </c>
      <c r="AZ523" s="270" t="str">
        <f>IF(COUNTIFS($Z$80,"&lt;&gt;"&amp;"",$Z$80,"&lt;&gt;practic?*",$Z$80,"&lt;&gt;*op?ional*",$Z$80,"&lt;&gt;*Disciplin? facultativ?*", $Z$80,"&lt;&gt;*Examen de diplom?*"),$Z$80,"")</f>
        <v>Sisteme auxiliare pentru autovehicule</v>
      </c>
      <c r="BA523" s="270">
        <f t="shared" si="117"/>
        <v>4</v>
      </c>
      <c r="BB523" s="270" t="str">
        <f t="shared" si="118"/>
        <v>7</v>
      </c>
      <c r="BC523" s="270" t="str">
        <f>IF($AZ523="","",$AD$82)</f>
        <v>D</v>
      </c>
      <c r="BD523" s="270" t="str">
        <f t="shared" si="134"/>
        <v>DI</v>
      </c>
      <c r="BE523" s="126">
        <f t="shared" si="121"/>
        <v>2</v>
      </c>
      <c r="BF523" s="126">
        <f t="shared" si="122"/>
        <v>1</v>
      </c>
      <c r="BG523" s="126">
        <f t="shared" si="119"/>
        <v>3</v>
      </c>
      <c r="BH523" s="270">
        <f>IF(COUNTIFS($Z$80,"&lt;&gt;"&amp;"",$Z$80,"&lt;&gt;practic?*",$Z$80,"&lt;&gt;*Elaborare proiect de diplom?*",$Z$80,"&lt;&gt;*op?ional*",$Z$80,"&lt;&gt;*Disciplin? facultativ?*", $Z$80,"&lt;&gt;*Examen de diplom?*"),$AE$82,"")</f>
        <v>28</v>
      </c>
      <c r="BI523" s="270">
        <f>IF(COUNTIFS($Z$80,"&lt;&gt;"&amp;"",$Z$80,"&lt;&gt;practic?*",$Z$80,"&lt;&gt;*Elaborare proiect de diplom?*",$Z$80,"&lt;&gt;*op?ional*",$Z$80,"&lt;&gt;*Disciplin? facultativ?*", $Z$80,"&lt;&gt;*Examen de diplom?*"),($AF$82+$AG$82+$AH$82),"")</f>
        <v>14</v>
      </c>
      <c r="BJ523" s="126">
        <f t="shared" si="123"/>
        <v>42</v>
      </c>
      <c r="BK523" s="341">
        <f t="shared" si="124"/>
        <v>0</v>
      </c>
      <c r="BL523" s="341">
        <f t="shared" si="125"/>
        <v>0</v>
      </c>
      <c r="BM523" s="126">
        <f t="shared" si="126"/>
        <v>0</v>
      </c>
      <c r="BN523" s="341">
        <f>IF(AZ523&lt;&gt;"",AI$82,"")</f>
        <v>0</v>
      </c>
      <c r="BO523" s="127" t="str">
        <f>IF(COUNTIF($AZ523,"=*Elaborare proiect de diplom?*"),$AH$82,"0")</f>
        <v>0</v>
      </c>
      <c r="BP523" s="126">
        <f t="shared" si="127"/>
        <v>0</v>
      </c>
      <c r="BQ523" s="341">
        <f t="shared" si="128"/>
        <v>4.0999999999999996</v>
      </c>
      <c r="BR523" s="270">
        <f>IF(COUNTIFS($Z$80,"&lt;&gt;"&amp;"",$Z$80,"&lt;&gt;practic?*",$Z$80,"&lt;&gt;*op?ional*",$Z$80,"&lt;&gt;*Disciplin? facultativ?*", $Z$80,"&lt;&gt;*Examen de diplom?*"),IF($AK$82&lt;&gt;"",ROUND($AK$82,1),""),"")</f>
        <v>58</v>
      </c>
      <c r="BS523" s="127">
        <f>IF($AZ523="","",$AC$82)</f>
        <v>4</v>
      </c>
      <c r="BT523" s="270" t="str">
        <f>IF(COUNTIFS($Z$80,"&lt;&gt;"&amp;"",$Z$80,"&lt;&gt;practic?*",$Z$80,"&lt;&gt;*op?ional*",$Z$80,"&lt;&gt;*Disciplin? facultativ?*", $Z$80,"&lt;&gt;*Examen de diplom?*"),$AJ$82,"")</f>
        <v>DS</v>
      </c>
      <c r="BU523" s="126">
        <f t="shared" si="135"/>
        <v>7.1</v>
      </c>
      <c r="BV523" s="127">
        <f t="shared" si="129"/>
        <v>100</v>
      </c>
      <c r="BW523" s="418" t="str">
        <f t="shared" si="116"/>
        <v>2023</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5">
        <f t="shared" si="130"/>
        <v>1</v>
      </c>
      <c r="E524" s="269"/>
      <c r="F524" s="127">
        <f>$AC$82</f>
        <v>4</v>
      </c>
      <c r="G524" s="269"/>
      <c r="H524" s="127">
        <f>$AE$82</f>
        <v>28</v>
      </c>
      <c r="I524" s="367">
        <f>$AF$82+$AG$82+$AH$82</f>
        <v>14</v>
      </c>
      <c r="J524" s="126">
        <f t="shared" si="131"/>
        <v>42</v>
      </c>
      <c r="K524" s="309">
        <f>$AI$82</f>
        <v>0</v>
      </c>
      <c r="L524" s="127">
        <f>$AK$82</f>
        <v>58</v>
      </c>
      <c r="N524" s="368">
        <f t="shared" si="132"/>
        <v>100</v>
      </c>
      <c r="O524" s="395" t="b">
        <f t="shared" si="133"/>
        <v>1</v>
      </c>
      <c r="P524" s="403">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L391.20.07.S5</v>
      </c>
      <c r="AY524" s="270">
        <v>5</v>
      </c>
      <c r="AZ524" s="270" t="str">
        <f>IF(COUNTIFS($Z$83,"&lt;&gt;"&amp;"",$Z$83,"&lt;&gt;practic?*",$Z$83,"&lt;&gt;*op?ional*",$Z$83,"&lt;&gt;*Disciplin? facultativ?*", $Z$83,"&lt;&gt;*Examen de diplom?*"),$Z$83,"")</f>
        <v xml:space="preserve">Incercarea si omologarea autovehiculelor </v>
      </c>
      <c r="BA524" s="270">
        <f t="shared" si="117"/>
        <v>4</v>
      </c>
      <c r="BB524" s="270" t="str">
        <f t="shared" si="118"/>
        <v>7</v>
      </c>
      <c r="BC524" s="270" t="str">
        <f>IF($AZ524="","",$AD$85)</f>
        <v>D</v>
      </c>
      <c r="BD524" s="127" t="str">
        <f t="shared" si="134"/>
        <v>DI</v>
      </c>
      <c r="BE524" s="126">
        <f t="shared" si="121"/>
        <v>2</v>
      </c>
      <c r="BF524" s="126">
        <f t="shared" si="122"/>
        <v>1</v>
      </c>
      <c r="BG524" s="126">
        <f t="shared" si="119"/>
        <v>3</v>
      </c>
      <c r="BH524" s="270">
        <f>IF(COUNTIFS($Z$83,"&lt;&gt;"&amp;"",$Z$83,"&lt;&gt;practic?*",$Z$83,"&lt;&gt;*Elaborare proiect de diplom?*",$Z$83,"&lt;&gt;*op?ional*",$Z$83,"&lt;&gt;*Disciplin? facultativ?*", $Z$83,"&lt;&gt;*Examen de diplom?*"),$AE$85,"")</f>
        <v>28</v>
      </c>
      <c r="BI524" s="270">
        <f>IF(COUNTIFS($Z$83,"&lt;&gt;"&amp;"",$Z$83,"&lt;&gt;practic?*",$Z$83,"&lt;&gt;*Elaborare proiect de diplom?*",$Z$83,"&lt;&gt;*op?ional*",$Z$83,"&lt;&gt;*Disciplin? facultativ?*", $Z$83,"&lt;&gt;*Examen de diplom?*"),($AF$85+$AG$85+$AH$85),"")</f>
        <v>14</v>
      </c>
      <c r="BJ524" s="126">
        <f t="shared" si="123"/>
        <v>42</v>
      </c>
      <c r="BK524" s="341">
        <f t="shared" si="124"/>
        <v>0</v>
      </c>
      <c r="BL524" s="341">
        <f t="shared" si="125"/>
        <v>0</v>
      </c>
      <c r="BM524" s="126">
        <f t="shared" si="126"/>
        <v>0</v>
      </c>
      <c r="BN524" s="341">
        <f>IF(AZ524&lt;&gt;"",AI$85,"")</f>
        <v>0</v>
      </c>
      <c r="BO524" s="127" t="str">
        <f>IF(COUNTIF($AZ524,"=*Elaborare proiect de diplom?*"),$AH$85,"0")</f>
        <v>0</v>
      </c>
      <c r="BP524" s="126">
        <f t="shared" si="127"/>
        <v>0</v>
      </c>
      <c r="BQ524" s="341">
        <f t="shared" si="128"/>
        <v>4.0999999999999996</v>
      </c>
      <c r="BR524" s="270">
        <f>IF(COUNTIFS($Z$83,"&lt;&gt;"&amp;"",$Z$83,"&lt;&gt;practic?*",$Z$83,"&lt;&gt;*op?ional*",$Z$83,"&lt;&gt;*Disciplin? facultativ?*", $Z$83,"&lt;&gt;*Examen de diplom?*"),IF($AK$85&lt;&gt;"",ROUND($AK$85,1),""),"")</f>
        <v>58</v>
      </c>
      <c r="BS524" s="270">
        <f>IF($AZ524="","",$AC$85)</f>
        <v>4</v>
      </c>
      <c r="BT524" s="270" t="str">
        <f>IF(COUNTIFS($Z$83,"&lt;&gt;"&amp;"",$Z$83,"&lt;&gt;practic?*",$Z$83,"&lt;&gt;*op?ional*",$Z$83,"&lt;&gt;*Disciplin? facultativ?*", $Z$83,"&lt;&gt;*Examen de diplom?*"),$AJ$85,"")</f>
        <v>DS</v>
      </c>
      <c r="BU524" s="126">
        <f t="shared" si="135"/>
        <v>7.1</v>
      </c>
      <c r="BV524" s="127">
        <f t="shared" si="129"/>
        <v>100</v>
      </c>
      <c r="BW524" s="418" t="str">
        <f t="shared" si="116"/>
        <v>2023</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5">
        <f t="shared" si="130"/>
        <v>1</v>
      </c>
      <c r="E525" s="269"/>
      <c r="F525" s="368">
        <f>$AC$85</f>
        <v>4</v>
      </c>
      <c r="G525" s="269"/>
      <c r="H525" s="368">
        <f>$AE$85</f>
        <v>28</v>
      </c>
      <c r="I525" s="367">
        <f>$AF$85+$AG$85+$AH$85</f>
        <v>14</v>
      </c>
      <c r="J525" s="126">
        <f t="shared" si="131"/>
        <v>42</v>
      </c>
      <c r="K525" s="309">
        <f>$AI$85</f>
        <v>0</v>
      </c>
      <c r="L525" s="368">
        <f>$AK$85</f>
        <v>58</v>
      </c>
      <c r="N525" s="368">
        <f t="shared" si="132"/>
        <v>100</v>
      </c>
      <c r="O525" s="395" t="b">
        <f t="shared" si="133"/>
        <v>1</v>
      </c>
      <c r="P525" s="403">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L391.20.07.S6</v>
      </c>
      <c r="AY525" s="270">
        <v>6</v>
      </c>
      <c r="AZ525" s="270" t="str">
        <f>IF(COUNTIFS($Z$86,"&lt;&gt;"&amp;"",$Z$86,"&lt;&gt;practic?*",$Z$86,"&lt;&gt;*op?ional*",$Z$86,"&lt;&gt;*Disciplin? facultativ?*", $Z$86,"&lt;&gt;*Examen de diplom?*"),$Z$86,"")</f>
        <v xml:space="preserve">Diagnosticarea autovehiculelor </v>
      </c>
      <c r="BA525" s="270">
        <f t="shared" si="117"/>
        <v>4</v>
      </c>
      <c r="BB525" s="270" t="str">
        <f t="shared" si="118"/>
        <v>7</v>
      </c>
      <c r="BC525" s="270" t="str">
        <f>IF($AZ525="","",$AD$88)</f>
        <v>E</v>
      </c>
      <c r="BD525" s="270" t="str">
        <f t="shared" si="134"/>
        <v>DI</v>
      </c>
      <c r="BE525" s="126">
        <f t="shared" si="121"/>
        <v>2</v>
      </c>
      <c r="BF525" s="126">
        <f t="shared" si="122"/>
        <v>2</v>
      </c>
      <c r="BG525" s="126">
        <f t="shared" si="119"/>
        <v>4</v>
      </c>
      <c r="BH525" s="270">
        <f>IF(COUNTIFS($Z$86,"&lt;&gt;"&amp;"",$Z$86,"&lt;&gt;practic?*",$Z$86,"&lt;&gt;*Elaborare proiect de diplom?*",$Z$86,"&lt;&gt;*op?ional*",$Z$86,"&lt;&gt;*Disciplin? facultativ?*", $Z$86,"&lt;&gt;*Examen de diplom?*"),$AE$88,"")</f>
        <v>28</v>
      </c>
      <c r="BI525" s="270">
        <f>IF(COUNTIFS($Z$86,"&lt;&gt;"&amp;"",$Z$86,"&lt;&gt;practic?*",$Z$86,"&lt;&gt;*Elaborare proiect de diplom?*",$Z$86,"&lt;&gt;*op?ional*",$Z$86,"&lt;&gt;*Disciplin? facultativ?*", $Z$86,"&lt;&gt;*Examen de diplom?*"),($AF$88+$AG$88+$AH$88),"")</f>
        <v>28</v>
      </c>
      <c r="BJ525" s="126">
        <f t="shared" si="123"/>
        <v>56</v>
      </c>
      <c r="BK525" s="341">
        <f t="shared" si="124"/>
        <v>0</v>
      </c>
      <c r="BL525" s="341">
        <f t="shared" si="125"/>
        <v>0</v>
      </c>
      <c r="BM525" s="126">
        <f t="shared" si="126"/>
        <v>0</v>
      </c>
      <c r="BN525" s="341">
        <f>IF(AZ525&lt;&gt;"",AI$88,"")</f>
        <v>0</v>
      </c>
      <c r="BO525" s="127" t="str">
        <f>IF(COUNTIF($AZ525,"=*Elaborare proiect de diplom?*"),$AH$88,"0")</f>
        <v>0</v>
      </c>
      <c r="BP525" s="126">
        <f t="shared" si="127"/>
        <v>0</v>
      </c>
      <c r="BQ525" s="341">
        <f t="shared" si="128"/>
        <v>3.1</v>
      </c>
      <c r="BR525" s="270">
        <f>IF(COUNTIFS($Z$86,"&lt;&gt;"&amp;"",$Z$86,"&lt;&gt;practic?*",$Z$86,"&lt;&gt;*op?ional*",$Z$86,"&lt;&gt;*Disciplin? facultativ?*", $Z$86,"&lt;&gt;*Examen de diplom?*"),IF($AK$88&lt;&gt;"",ROUND($AK$88,1),""),"")</f>
        <v>44</v>
      </c>
      <c r="BS525" s="270">
        <f>IF($AZ525="","",$AC$88)</f>
        <v>4</v>
      </c>
      <c r="BT525" s="270" t="str">
        <f>IF(COUNTIFS($Z$86,"&lt;&gt;"&amp;"",$Z$86,"&lt;&gt;practic?*",$Z$86,"&lt;&gt;*op?ional*",$Z$86,"&lt;&gt;*Disciplin? facultativ?*", $Z$86,"&lt;&gt;*Examen de diplom?*"),$AJ$88,"")</f>
        <v>DS</v>
      </c>
      <c r="BU525" s="126">
        <f t="shared" si="135"/>
        <v>7.1</v>
      </c>
      <c r="BV525" s="127">
        <f t="shared" si="129"/>
        <v>100</v>
      </c>
      <c r="BW525" s="418" t="str">
        <f t="shared" si="116"/>
        <v>2023</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5">
        <f t="shared" si="130"/>
        <v>1</v>
      </c>
      <c r="E526" s="269"/>
      <c r="F526" s="368">
        <f>$AC$88</f>
        <v>4</v>
      </c>
      <c r="G526" s="269"/>
      <c r="H526" s="368">
        <f>$AE$88</f>
        <v>28</v>
      </c>
      <c r="I526" s="367">
        <f>$AF$88+$AG$88+$AH$88</f>
        <v>28</v>
      </c>
      <c r="J526" s="126">
        <f t="shared" si="131"/>
        <v>56</v>
      </c>
      <c r="K526" s="309">
        <f>$AI$88</f>
        <v>0</v>
      </c>
      <c r="L526" s="368">
        <f>$AK$88</f>
        <v>44</v>
      </c>
      <c r="N526" s="368">
        <f t="shared" si="132"/>
        <v>100</v>
      </c>
      <c r="O526" s="395" t="b">
        <f t="shared" si="133"/>
        <v>1</v>
      </c>
      <c r="P526" s="403">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L391.20.07.S7</v>
      </c>
      <c r="AY526" s="127">
        <v>7</v>
      </c>
      <c r="AZ526" s="270" t="str">
        <f>IF(COUNTIFS($Z$89,"&lt;&gt;"&amp;"",$Z$89,"&lt;&gt;practic?*",$Z$89,"&lt;&gt;*op?ional*",$Z$89,"&lt;&gt;*Disciplin? facultativ?*",$Z$89,"&lt;&gt;*Examen de diplom?*"),$Z$89,"")</f>
        <v>Construcția și calculul autovehiculelor II</v>
      </c>
      <c r="BA526" s="270">
        <f t="shared" si="117"/>
        <v>4</v>
      </c>
      <c r="BB526" s="127" t="str">
        <f t="shared" si="118"/>
        <v>7</v>
      </c>
      <c r="BC526" s="270" t="str">
        <f>IF($AZ526="","",$AD$91)</f>
        <v>E</v>
      </c>
      <c r="BD526" s="127" t="str">
        <f t="shared" si="134"/>
        <v>DI</v>
      </c>
      <c r="BE526" s="126">
        <f t="shared" si="121"/>
        <v>2</v>
      </c>
      <c r="BF526" s="126">
        <f t="shared" si="122"/>
        <v>2</v>
      </c>
      <c r="BG526" s="126">
        <f t="shared" si="119"/>
        <v>4</v>
      </c>
      <c r="BH526" s="270">
        <f>IF(COUNTIFS($Z$89,"&lt;&gt;"&amp;"",$Z$89,"&lt;&gt;practic?*",$Z$89,"&lt;&gt;*Elaborare proiect de diplom?*",$Z$89,"&lt;&gt;*op?ional*",$Z$89,"&lt;&gt;*Disciplin? facultativ?*", $Z$89,"&lt;&gt;*Examen de diplom?*"),$AE$91,"")</f>
        <v>28</v>
      </c>
      <c r="BI526" s="270">
        <f>IF(COUNTIFS($Z$89,"&lt;&gt;"&amp;"",$Z$89,"&lt;&gt;practic?*",$Z$89,"&lt;&gt;*Elaborare proiect de diplom?*",$Z$89,"&lt;&gt;*op?ional*",$Z$89,"&lt;&gt;*Disciplin? facultativ?*", $Z$89,"&lt;&gt;*Examen de diplom?*"),($AF$91+$AG$91+$AH$91),"")</f>
        <v>28</v>
      </c>
      <c r="BJ526" s="126">
        <f t="shared" si="123"/>
        <v>56</v>
      </c>
      <c r="BK526" s="341">
        <f t="shared" si="124"/>
        <v>0</v>
      </c>
      <c r="BL526" s="341">
        <f t="shared" si="125"/>
        <v>0</v>
      </c>
      <c r="BM526" s="126">
        <f t="shared" si="126"/>
        <v>0</v>
      </c>
      <c r="BN526" s="341">
        <f>IF(AZ526&lt;&gt;"",AI$91,"")</f>
        <v>0</v>
      </c>
      <c r="BO526" s="127" t="str">
        <f>IF(COUNTIF($AZ526,"=*Elaborare proiect de diplom?*"),$AH$91,"0")</f>
        <v>0</v>
      </c>
      <c r="BP526" s="126">
        <f t="shared" si="127"/>
        <v>0</v>
      </c>
      <c r="BQ526" s="341">
        <f t="shared" si="128"/>
        <v>4.9000000000000004</v>
      </c>
      <c r="BR526" s="270">
        <f>IF(COUNTIFS($Z$89,"&lt;&gt;"&amp;"",$Z$89,"&lt;&gt;practic?*",$Z$89,"&lt;&gt;*op?ional*",$Z$89,"&lt;&gt;*Disciplin? facultativ?*", $Z$89,"&lt;&gt;*Examen de diplom?*"),IF($AK$91&lt;&gt;"",ROUND($AK$91,1),""),"")</f>
        <v>69</v>
      </c>
      <c r="BS526" s="127">
        <f>IF($AZ526="","",$AC$91)</f>
        <v>5</v>
      </c>
      <c r="BT526" s="270" t="str">
        <f>IF(COUNTIFS($Z$89,"&lt;&gt;"&amp;"",$Z$89,"&lt;&gt;practic?*",$Z$89,"&lt;&gt;*op?ional*",$Z$89,"&lt;&gt;*Disciplin? facultativ?*", $Z$89,"&lt;&gt;*Examen de diplom?*"),$AJ$91,"")</f>
        <v>DS</v>
      </c>
      <c r="BU526" s="126">
        <f t="shared" si="135"/>
        <v>8.9</v>
      </c>
      <c r="BV526" s="127">
        <f t="shared" si="129"/>
        <v>125</v>
      </c>
      <c r="BW526" s="418" t="str">
        <f t="shared" si="116"/>
        <v>2023</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5">
        <f t="shared" si="130"/>
        <v>1</v>
      </c>
      <c r="E527" s="269"/>
      <c r="F527" s="127">
        <f>$AC$91</f>
        <v>5</v>
      </c>
      <c r="G527" s="269"/>
      <c r="H527" s="127">
        <f>$AE$91</f>
        <v>28</v>
      </c>
      <c r="I527" s="367">
        <f>$AF$91+$AG$91+$AH$91</f>
        <v>28</v>
      </c>
      <c r="J527" s="126">
        <f t="shared" si="131"/>
        <v>56</v>
      </c>
      <c r="K527" s="309">
        <f>$AI$91</f>
        <v>0</v>
      </c>
      <c r="L527" s="127">
        <f>$AK$91</f>
        <v>69</v>
      </c>
      <c r="N527" s="368">
        <f t="shared" si="132"/>
        <v>125</v>
      </c>
      <c r="O527" s="395" t="b">
        <f t="shared" si="133"/>
        <v>1</v>
      </c>
      <c r="P527" s="403">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L391.20.07.S8-ij</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1" t="str">
        <f t="shared" si="124"/>
        <v/>
      </c>
      <c r="BL527" s="341" t="str">
        <f t="shared" si="125"/>
        <v/>
      </c>
      <c r="BM527" s="126" t="str">
        <f t="shared" si="126"/>
        <v/>
      </c>
      <c r="BN527" s="341" t="str">
        <f>IF(AZ527&lt;&gt;"",AI$94,"")</f>
        <v/>
      </c>
      <c r="BO527" s="127" t="str">
        <f>IF(COUNTIF($AZ527,"=*Elaborare proiect de diplom?*"),$AH$94,"0")</f>
        <v>0</v>
      </c>
      <c r="BP527" s="126" t="str">
        <f t="shared" si="127"/>
        <v/>
      </c>
      <c r="BQ527" s="341"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8"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5">
        <f t="shared" si="130"/>
        <v>1</v>
      </c>
      <c r="E528" s="269"/>
      <c r="F528" s="368">
        <f>$AC$94</f>
        <v>3</v>
      </c>
      <c r="G528" s="269"/>
      <c r="H528" s="368">
        <f>$AE$94</f>
        <v>28</v>
      </c>
      <c r="I528" s="367">
        <f>$AF$94+$AG$94+$AH$94</f>
        <v>14</v>
      </c>
      <c r="J528" s="126">
        <f t="shared" si="131"/>
        <v>42</v>
      </c>
      <c r="K528" s="309">
        <f>$AI$94</f>
        <v>0</v>
      </c>
      <c r="L528" s="368">
        <f>$AK$94</f>
        <v>33</v>
      </c>
      <c r="N528" s="368">
        <f t="shared" si="132"/>
        <v>75</v>
      </c>
      <c r="O528" s="395" t="b">
        <f t="shared" si="133"/>
        <v>1</v>
      </c>
      <c r="P528" s="403">
        <f t="shared" si="120"/>
        <v>25</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1" t="str">
        <f t="shared" si="124"/>
        <v/>
      </c>
      <c r="BL528" s="341" t="str">
        <f t="shared" si="125"/>
        <v/>
      </c>
      <c r="BM528" s="126" t="str">
        <f t="shared" si="126"/>
        <v/>
      </c>
      <c r="BN528" s="341" t="str">
        <f>IF(AZ528&lt;&gt;"",AI$97,"")</f>
        <v/>
      </c>
      <c r="BO528" s="127" t="str">
        <f>IF(COUNTIF($AZ528,"=*Elaborare proiect de diplom?*"),$AH$97,"0")</f>
        <v>0</v>
      </c>
      <c r="BP528" s="126" t="str">
        <f t="shared" si="127"/>
        <v/>
      </c>
      <c r="BQ528" s="341"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8"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5">
        <f t="shared" si="130"/>
        <v>0</v>
      </c>
      <c r="E529" s="269"/>
      <c r="F529" s="368">
        <f>$AC$97</f>
        <v>0</v>
      </c>
      <c r="G529" s="269"/>
      <c r="H529" s="368">
        <f>$AE$97</f>
        <v>0</v>
      </c>
      <c r="I529" s="367">
        <f>$AF$97+$AG$97+$AH$97</f>
        <v>0</v>
      </c>
      <c r="J529" s="126">
        <f t="shared" si="131"/>
        <v>0</v>
      </c>
      <c r="K529" s="309">
        <f>$AI$97</f>
        <v>0</v>
      </c>
      <c r="L529" s="368">
        <f>$AK$97</f>
        <v>0</v>
      </c>
      <c r="N529" s="368">
        <f t="shared" si="132"/>
        <v>0</v>
      </c>
      <c r="O529" s="395" t="b">
        <f t="shared" si="133"/>
        <v>1</v>
      </c>
      <c r="P529" s="403"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7" t="str">
        <f t="shared" si="134"/>
        <v/>
      </c>
      <c r="BE529" s="126" t="str">
        <f t="shared" si="121"/>
        <v/>
      </c>
      <c r="BF529" s="126" t="str">
        <f t="shared" si="122"/>
        <v/>
      </c>
      <c r="BG529" s="126"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6" t="str">
        <f t="shared" si="123"/>
        <v/>
      </c>
      <c r="BK529" s="341" t="str">
        <f t="shared" si="124"/>
        <v/>
      </c>
      <c r="BL529" s="341" t="str">
        <f t="shared" si="125"/>
        <v/>
      </c>
      <c r="BM529" s="126" t="str">
        <f t="shared" si="126"/>
        <v/>
      </c>
      <c r="BN529" s="341" t="str">
        <f>IF(AZ529&lt;&gt;"",AI$100,"")</f>
        <v/>
      </c>
      <c r="BO529" s="127" t="str">
        <f>IF(COUNTIF($AZ529,"=*Elaborare proiect de diplom?*"),$AH$100,"0")</f>
        <v>0</v>
      </c>
      <c r="BP529" s="126"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6" t="str">
        <f t="shared" si="135"/>
        <v/>
      </c>
      <c r="BV529" s="127" t="str">
        <f t="shared" si="129"/>
        <v/>
      </c>
      <c r="BW529" s="418" t="str">
        <f t="shared" si="116"/>
        <v/>
      </c>
      <c r="BX529" s="124"/>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5">
        <f t="shared" si="130"/>
        <v>0</v>
      </c>
      <c r="E530" s="342"/>
      <c r="F530" s="368">
        <f>$AC$100</f>
        <v>0</v>
      </c>
      <c r="G530" s="342"/>
      <c r="H530" s="368">
        <f>$AE$100</f>
        <v>0</v>
      </c>
      <c r="I530" s="367">
        <f>$AF$100+$AG$100+$AH$100</f>
        <v>0</v>
      </c>
      <c r="J530" s="126">
        <f t="shared" si="131"/>
        <v>0</v>
      </c>
      <c r="K530" s="342">
        <f>$AI$100</f>
        <v>0</v>
      </c>
      <c r="L530" s="368">
        <f>$AK$100</f>
        <v>0</v>
      </c>
      <c r="N530" s="368">
        <f t="shared" si="132"/>
        <v>0</v>
      </c>
      <c r="O530" s="395" t="b">
        <f t="shared" si="133"/>
        <v>1</v>
      </c>
      <c r="P530" s="403"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4" t="str">
        <f>$Z$103</f>
        <v>L391.20.07.11-ij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1" t="str">
        <f t="shared" si="124"/>
        <v/>
      </c>
      <c r="BL530" s="341" t="str">
        <f t="shared" si="125"/>
        <v/>
      </c>
      <c r="BM530" s="126" t="str">
        <f t="shared" si="126"/>
        <v/>
      </c>
      <c r="BN530" s="341" t="str">
        <f>IF(AZ530&lt;&gt;"",AI$103,"")</f>
        <v/>
      </c>
      <c r="BO530" s="127" t="str">
        <f>IF(COUNTIF($AZ530,"=*Elaborare proiect de diplom?*"),$AH$103,"")</f>
        <v/>
      </c>
      <c r="BP530" s="126" t="str">
        <f t="shared" si="127"/>
        <v/>
      </c>
      <c r="BQ530" s="341"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8"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5">
        <f t="shared" si="130"/>
        <v>0</v>
      </c>
      <c r="E531" s="269"/>
      <c r="F531" s="127">
        <f>$AC$103</f>
        <v>0</v>
      </c>
      <c r="G531" s="269"/>
      <c r="H531" s="127">
        <f>$AE$103</f>
        <v>0</v>
      </c>
      <c r="I531" s="367">
        <f>$AF$103+$AG$103+$AH$103</f>
        <v>0</v>
      </c>
      <c r="J531" s="126">
        <f t="shared" si="131"/>
        <v>0</v>
      </c>
      <c r="K531" s="309">
        <f>$AI$103</f>
        <v>0</v>
      </c>
      <c r="L531" s="127">
        <f>$AK$103</f>
        <v>0</v>
      </c>
      <c r="N531" s="368">
        <f t="shared" si="132"/>
        <v>0</v>
      </c>
      <c r="O531" s="395" t="b">
        <f t="shared" si="133"/>
        <v>1</v>
      </c>
      <c r="P531" s="403"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4" t="s">
        <v>224</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27</v>
      </c>
      <c r="BT531" s="347"/>
      <c r="BU531" s="348"/>
      <c r="BV531" s="349"/>
      <c r="BW531" s="418" t="str">
        <f t="shared" si="116"/>
        <v/>
      </c>
      <c r="BX531" s="336"/>
      <c r="BY531" s="350"/>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0">
        <f>D521*F521+D522*F522+D523*F523+D524*F524+D525*F525+D526*F526+D527*F527+D528*F528+D529*F529+D530*F530+D531*F531</f>
        <v>30</v>
      </c>
      <c r="G532" s="269"/>
      <c r="H532" s="345"/>
      <c r="I532" s="345"/>
      <c r="J532" s="345"/>
      <c r="L532" s="345"/>
      <c r="N532" s="370">
        <f>D521*N521+D522*N522+D523*N523+D524*N524+D525*N525+D526*N526+D527*N527+D528*N528+D529*N529+D530*N530+D531*N531</f>
        <v>750</v>
      </c>
      <c r="O532" s="397" t="b">
        <f>AND(O521:O531)</f>
        <v>1</v>
      </c>
      <c r="P532" s="373">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L391.20.08.S1-ij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1" t="str">
        <f>IF($AZ532&lt;&gt;"",ROUND(BN532/14,1),"")</f>
        <v/>
      </c>
      <c r="BL532" s="341" t="str">
        <f>IF($AZ532&lt;&gt;"",ROUND(BO532/14,1),"")</f>
        <v/>
      </c>
      <c r="BM532" s="126" t="str">
        <f>IF($AZ532="","",IF($BK532&lt;&gt;"",$BK532,0)+IF($BL532&lt;&gt;"",$BL532,0))</f>
        <v/>
      </c>
      <c r="BN532" s="341" t="str">
        <f>IF(AZ532&lt;&gt;"",AU$73,"")</f>
        <v/>
      </c>
      <c r="BO532" s="127" t="str">
        <f>IF(COUNTIF($AZ532,"=*Elaborare proiect de diplom?*"),$AT$73,"0")</f>
        <v>0</v>
      </c>
      <c r="BP532" s="126" t="str">
        <f>IF($AZ532="","",IF($BN532&lt;&gt;"",$BN532,0)+IF($BO532&lt;&gt;"",$BO532,0))</f>
        <v/>
      </c>
      <c r="BQ532" s="341"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8" t="str">
        <f t="shared" si="116"/>
        <v/>
      </c>
      <c r="BX532" s="124"/>
    </row>
    <row r="533" spans="2:98" ht="21" hidden="1" customHeight="1" x14ac:dyDescent="0.2">
      <c r="D533" s="395">
        <f>IF(AND((F533&gt;0), (N533&gt;0)),1,0)</f>
        <v>1</v>
      </c>
      <c r="F533" s="127">
        <f>$AO$73</f>
        <v>3</v>
      </c>
      <c r="H533" s="127">
        <f>$AQ$73</f>
        <v>28</v>
      </c>
      <c r="I533" s="127">
        <f>$AR$73+$AS$73+$AT$73</f>
        <v>14</v>
      </c>
      <c r="J533" s="126">
        <f>H533+I533</f>
        <v>42</v>
      </c>
      <c r="K533" s="309">
        <f>$AU$73</f>
        <v>0</v>
      </c>
      <c r="L533" s="127">
        <f>$AW$73</f>
        <v>33</v>
      </c>
      <c r="N533" s="368">
        <f>IF(ISNUMBER(L533+K533+J533), L533+K533+J533,0)</f>
        <v>75</v>
      </c>
      <c r="O533" s="395" t="b">
        <f>IF(D533=0,TRUE, IF(N533/25=F533,TRUE,FALSE))</f>
        <v>1</v>
      </c>
      <c r="P533" s="403">
        <f t="shared" si="120"/>
        <v>25</v>
      </c>
      <c r="AX533" s="124" t="str">
        <f>$AL$76</f>
        <v>L391.20.08.S2-ij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1" t="str">
        <f t="shared" ref="BK533:BK542" si="141">IF($AZ533&lt;&gt;"",ROUND(BN533/14,1),"")</f>
        <v/>
      </c>
      <c r="BL533" s="341" t="str">
        <f t="shared" ref="BL533:BL542" si="142">IF($AZ533&lt;&gt;"",ROUND(BO533/14,1),"")</f>
        <v/>
      </c>
      <c r="BM533" s="126" t="str">
        <f t="shared" ref="BM533:BM542" si="143">IF($AZ533="","",IF($BK533&lt;&gt;"",$BK533,0)+IF($BL533&lt;&gt;"",$BL533,0))</f>
        <v/>
      </c>
      <c r="BN533" s="341" t="str">
        <f>IF(AZ533&lt;&gt;"",AU$76,"")</f>
        <v/>
      </c>
      <c r="BO533" s="127" t="str">
        <f>IF(COUNTIF($AZ533,"=*Elaborare proiect de diplom?*"),$AT$76,"0")</f>
        <v>0</v>
      </c>
      <c r="BP533" s="126" t="str">
        <f t="shared" ref="BP533:BP542" si="144">IF($AZ533="","",IF($BN533&lt;&gt;"",$BN533,0)+IF($BO533&lt;&gt;"",$BO533,0))</f>
        <v/>
      </c>
      <c r="BQ533" s="341"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8" t="str">
        <f t="shared" si="116"/>
        <v/>
      </c>
      <c r="BX533" s="124"/>
    </row>
    <row r="534" spans="2:98" ht="21" hidden="1" customHeight="1" x14ac:dyDescent="0.2">
      <c r="D534" s="395">
        <f t="shared" ref="D534:D543" si="147">IF(AND((F534&gt;0), (N534&gt;0)),1,0)</f>
        <v>1</v>
      </c>
      <c r="F534" s="368">
        <f>$AO$76</f>
        <v>3</v>
      </c>
      <c r="H534" s="368">
        <f>$AQ$76</f>
        <v>28</v>
      </c>
      <c r="I534" s="367">
        <f>$AR$76+$AS$76+$AT$76</f>
        <v>14</v>
      </c>
      <c r="J534" s="126">
        <f t="shared" ref="J534:J543" si="148">H534+I534</f>
        <v>42</v>
      </c>
      <c r="K534" s="309">
        <f>$AU$76</f>
        <v>0</v>
      </c>
      <c r="L534" s="368">
        <f>$AW$76</f>
        <v>33</v>
      </c>
      <c r="N534" s="368">
        <f t="shared" ref="N534:N543" si="149">IF(ISNUMBER(L534+K534+J534), L534+K534+J534,0)</f>
        <v>75</v>
      </c>
      <c r="O534" s="395" t="b">
        <f t="shared" ref="O534:O543" si="150">IF(D534=0,TRUE, IF(N534/25=F534,TRUE,FALSE))</f>
        <v>1</v>
      </c>
      <c r="P534" s="403">
        <f t="shared" si="120"/>
        <v>25</v>
      </c>
      <c r="AX534" s="124" t="str">
        <f>$AL$79</f>
        <v>L391.20.08.S3-ij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1" t="str">
        <f t="shared" si="141"/>
        <v/>
      </c>
      <c r="BL534" s="341" t="str">
        <f t="shared" si="142"/>
        <v/>
      </c>
      <c r="BM534" s="126" t="str">
        <f t="shared" si="143"/>
        <v/>
      </c>
      <c r="BN534" s="341" t="str">
        <f>IF(AZ534&lt;&gt;"",AU$79,"")</f>
        <v/>
      </c>
      <c r="BO534" s="127" t="str">
        <f>IF(COUNTIF($AZ534,"=*Elaborare proiect de diplom?*"),$AT$79,"0")</f>
        <v>0</v>
      </c>
      <c r="BP534" s="126" t="str">
        <f t="shared" si="144"/>
        <v/>
      </c>
      <c r="BQ534" s="341"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8" t="str">
        <f t="shared" si="116"/>
        <v/>
      </c>
      <c r="BX534" s="124"/>
    </row>
    <row r="535" spans="2:98" ht="21" hidden="1" customHeight="1" x14ac:dyDescent="0.2">
      <c r="D535" s="395">
        <f t="shared" si="147"/>
        <v>1</v>
      </c>
      <c r="F535" s="368">
        <f>$AO$79</f>
        <v>3</v>
      </c>
      <c r="H535" s="368">
        <f>$AQ$79</f>
        <v>14</v>
      </c>
      <c r="I535" s="367">
        <f>$AR$79+$AS$79+$AT$79</f>
        <v>14</v>
      </c>
      <c r="J535" s="126">
        <f t="shared" si="148"/>
        <v>28</v>
      </c>
      <c r="K535" s="309">
        <f>$AU$79</f>
        <v>0</v>
      </c>
      <c r="L535" s="368">
        <f>$AW$79</f>
        <v>47</v>
      </c>
      <c r="N535" s="368">
        <f t="shared" si="149"/>
        <v>75</v>
      </c>
      <c r="O535" s="395" t="b">
        <f t="shared" si="150"/>
        <v>1</v>
      </c>
      <c r="P535" s="403">
        <f t="shared" si="120"/>
        <v>25</v>
      </c>
      <c r="AX535" s="124" t="str">
        <f>$AL$82</f>
        <v>L391.20.08.S4-ij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1" t="str">
        <f t="shared" si="141"/>
        <v/>
      </c>
      <c r="BL535" s="341" t="str">
        <f t="shared" si="142"/>
        <v/>
      </c>
      <c r="BM535" s="126" t="str">
        <f t="shared" si="143"/>
        <v/>
      </c>
      <c r="BN535" s="341" t="str">
        <f>IF(AZ535&lt;&gt;"",AU$82,"")</f>
        <v/>
      </c>
      <c r="BO535" s="127" t="str">
        <f>IF(COUNTIF($AZ535,"=*Elaborare proiect de diplom?*"),$AT$82,"0")</f>
        <v>0</v>
      </c>
      <c r="BP535" s="126" t="str">
        <f t="shared" si="144"/>
        <v/>
      </c>
      <c r="BQ535" s="341"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8" t="str">
        <f t="shared" si="116"/>
        <v/>
      </c>
      <c r="BX535" s="124"/>
    </row>
    <row r="536" spans="2:98" ht="21" hidden="1" customHeight="1" x14ac:dyDescent="0.2">
      <c r="D536" s="395">
        <f t="shared" si="147"/>
        <v>1</v>
      </c>
      <c r="F536" s="127">
        <f>$AO$82</f>
        <v>3</v>
      </c>
      <c r="H536" s="127">
        <f>$AQ$82</f>
        <v>14</v>
      </c>
      <c r="I536" s="367">
        <f>$AR$82+$AS$82+$AT$82</f>
        <v>28</v>
      </c>
      <c r="J536" s="126">
        <f t="shared" si="148"/>
        <v>42</v>
      </c>
      <c r="K536" s="309">
        <f>$AU$82</f>
        <v>0</v>
      </c>
      <c r="L536" s="127">
        <f>$AW$82</f>
        <v>33</v>
      </c>
      <c r="N536" s="368">
        <f t="shared" si="149"/>
        <v>75</v>
      </c>
      <c r="O536" s="395" t="b">
        <f t="shared" si="150"/>
        <v>1</v>
      </c>
      <c r="P536" s="403">
        <f t="shared" si="120"/>
        <v>25</v>
      </c>
      <c r="AX536" s="124" t="str">
        <f>$AL$85</f>
        <v>L391.20.08.C5-ij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1" t="str">
        <f t="shared" si="141"/>
        <v/>
      </c>
      <c r="BL536" s="341" t="str">
        <f t="shared" si="142"/>
        <v/>
      </c>
      <c r="BM536" s="126" t="str">
        <f t="shared" si="143"/>
        <v/>
      </c>
      <c r="BN536" s="341" t="str">
        <f>IF(AZ536&lt;&gt;"",AU$85,"")</f>
        <v/>
      </c>
      <c r="BO536" s="127" t="str">
        <f>IF(COUNTIF($AZ536,"=*Elaborare proiect de diplom?*"),$AT$85,"0")</f>
        <v>0</v>
      </c>
      <c r="BP536" s="126" t="str">
        <f t="shared" si="144"/>
        <v/>
      </c>
      <c r="BQ536" s="341"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8" t="str">
        <f t="shared" si="116"/>
        <v/>
      </c>
      <c r="BX536" s="124"/>
    </row>
    <row r="537" spans="2:98" ht="21" hidden="1" customHeight="1" x14ac:dyDescent="0.2">
      <c r="D537" s="395">
        <f t="shared" si="147"/>
        <v>1</v>
      </c>
      <c r="F537" s="368">
        <f>$AO$85</f>
        <v>3</v>
      </c>
      <c r="H537" s="368">
        <f>$AQ$85</f>
        <v>14</v>
      </c>
      <c r="I537" s="367">
        <f>$AR$85+$AS$85+$AT$85</f>
        <v>14</v>
      </c>
      <c r="J537" s="126">
        <f t="shared" si="148"/>
        <v>28</v>
      </c>
      <c r="K537" s="309">
        <f>$AU$85</f>
        <v>0</v>
      </c>
      <c r="L537" s="368">
        <f>$AW$85</f>
        <v>47</v>
      </c>
      <c r="N537" s="368">
        <f t="shared" si="149"/>
        <v>75</v>
      </c>
      <c r="O537" s="395" t="b">
        <f t="shared" si="150"/>
        <v>1</v>
      </c>
      <c r="P537" s="403">
        <f t="shared" si="120"/>
        <v>25</v>
      </c>
      <c r="AX537" s="124" t="str">
        <f>$AL$88</f>
        <v>L391.20.08.S6</v>
      </c>
      <c r="AY537" s="341">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1">
        <f t="shared" si="141"/>
        <v>0</v>
      </c>
      <c r="BL537" s="341">
        <f t="shared" si="142"/>
        <v>13</v>
      </c>
      <c r="BM537" s="126">
        <f t="shared" si="143"/>
        <v>13</v>
      </c>
      <c r="BN537" s="341">
        <f>IF(AZ537&lt;&gt;"",AU$88,"")</f>
        <v>0</v>
      </c>
      <c r="BO537" s="127">
        <f>IF(COUNTIF($AZ537,"=*Elaborare proiect de diplom?*"),$AT$88,"0")</f>
        <v>182</v>
      </c>
      <c r="BP537" s="126">
        <f t="shared" si="144"/>
        <v>182</v>
      </c>
      <c r="BQ537" s="341">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8" t="str">
        <f t="shared" si="116"/>
        <v>2023</v>
      </c>
      <c r="BX537" s="124"/>
    </row>
    <row r="538" spans="2:98" ht="21" hidden="1" customHeight="1" x14ac:dyDescent="0.2">
      <c r="D538" s="395">
        <f t="shared" si="147"/>
        <v>1</v>
      </c>
      <c r="F538" s="368">
        <f>$AO$88</f>
        <v>5</v>
      </c>
      <c r="H538" s="368">
        <f>$AQ$88</f>
        <v>0</v>
      </c>
      <c r="I538" s="367">
        <f>$AR$88+$AS$88+$AT$88</f>
        <v>182</v>
      </c>
      <c r="J538" s="126">
        <f t="shared" si="148"/>
        <v>182</v>
      </c>
      <c r="K538" s="309">
        <f>$AU$88</f>
        <v>0</v>
      </c>
      <c r="L538" s="368">
        <f>$AW$88</f>
        <v>0</v>
      </c>
      <c r="N538" s="368">
        <f t="shared" si="149"/>
        <v>182</v>
      </c>
      <c r="O538" s="395" t="b">
        <f t="shared" si="150"/>
        <v>0</v>
      </c>
      <c r="P538" s="403">
        <f t="shared" si="120"/>
        <v>36.4</v>
      </c>
      <c r="AX538" s="124" t="str">
        <f>$AL$91</f>
        <v>L391.20.08.7</v>
      </c>
      <c r="AY538" s="341">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1" t="str">
        <f t="shared" si="141"/>
        <v/>
      </c>
      <c r="BL538" s="341" t="str">
        <f t="shared" si="142"/>
        <v/>
      </c>
      <c r="BM538" s="126" t="str">
        <f t="shared" si="143"/>
        <v/>
      </c>
      <c r="BN538" s="341" t="str">
        <f>IF(AZ538&lt;&gt;"",AU$91,"")</f>
        <v/>
      </c>
      <c r="BO538" s="127" t="str">
        <f>IF(COUNTIF($AZ538,"=*Elaborare proiect de diplom?*"),$AT$91,"0")</f>
        <v>0</v>
      </c>
      <c r="BP538" s="126" t="str">
        <f t="shared" si="144"/>
        <v/>
      </c>
      <c r="BQ538" s="341"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8" t="str">
        <f t="shared" si="116"/>
        <v/>
      </c>
      <c r="BX538" s="124"/>
    </row>
    <row r="539" spans="2:98" ht="21" hidden="1" customHeight="1" x14ac:dyDescent="0.2">
      <c r="D539" s="395">
        <f t="shared" si="147"/>
        <v>0</v>
      </c>
      <c r="F539" s="127">
        <f>$AO$91</f>
        <v>10</v>
      </c>
      <c r="H539" s="127">
        <f>$AQ$91</f>
        <v>0</v>
      </c>
      <c r="I539" s="367">
        <f>$AR$91+$AS$91+$AT$91</f>
        <v>0</v>
      </c>
      <c r="J539" s="126">
        <f t="shared" si="148"/>
        <v>0</v>
      </c>
      <c r="K539" s="309">
        <f>$AU$91</f>
        <v>0</v>
      </c>
      <c r="L539" s="127">
        <f>$AW$91</f>
        <v>0</v>
      </c>
      <c r="N539" s="368">
        <f t="shared" si="149"/>
        <v>0</v>
      </c>
      <c r="O539" s="395" t="b">
        <f t="shared" si="150"/>
        <v>1</v>
      </c>
      <c r="P539" s="403">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1" t="str">
        <f t="shared" si="141"/>
        <v/>
      </c>
      <c r="BL539" s="341" t="str">
        <f t="shared" si="142"/>
        <v/>
      </c>
      <c r="BM539" s="126" t="str">
        <f t="shared" si="143"/>
        <v/>
      </c>
      <c r="BN539" s="341" t="str">
        <f>IF(AZ539&lt;&gt;"",AU$94,"")</f>
        <v/>
      </c>
      <c r="BO539" s="127" t="str">
        <f>IF(COUNTIF($AZ539,"=*Elaborare proiect de diplom?*"),$AT$94,"0")</f>
        <v>0</v>
      </c>
      <c r="BP539" s="126" t="str">
        <f t="shared" si="144"/>
        <v/>
      </c>
      <c r="BQ539" s="341"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8" t="str">
        <f t="shared" si="116"/>
        <v/>
      </c>
      <c r="BX539" s="124"/>
    </row>
    <row r="540" spans="2:98" ht="21" hidden="1" customHeight="1" x14ac:dyDescent="0.2">
      <c r="D540" s="395">
        <f t="shared" si="147"/>
        <v>0</v>
      </c>
      <c r="F540" s="368">
        <f>$AO$94</f>
        <v>0</v>
      </c>
      <c r="H540" s="368">
        <f>$AQ$94</f>
        <v>0</v>
      </c>
      <c r="I540" s="367">
        <f>$AR$94+$AS$94+$AT$94</f>
        <v>0</v>
      </c>
      <c r="J540" s="126">
        <f t="shared" si="148"/>
        <v>0</v>
      </c>
      <c r="K540" s="309">
        <f>$AU$94</f>
        <v>0</v>
      </c>
      <c r="L540" s="368">
        <f>$AW$94</f>
        <v>0</v>
      </c>
      <c r="N540" s="368">
        <f t="shared" si="149"/>
        <v>0</v>
      </c>
      <c r="O540" s="395" t="b">
        <f t="shared" si="150"/>
        <v>1</v>
      </c>
      <c r="P540" s="403" t="e">
        <f t="shared" si="120"/>
        <v>#DIV/0!</v>
      </c>
      <c r="AX540" s="124" t="str">
        <f>$AL$97</f>
        <v/>
      </c>
      <c r="AY540" s="127">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6" t="str">
        <f t="shared" si="138"/>
        <v/>
      </c>
      <c r="BF540" s="126" t="str">
        <f t="shared" si="139"/>
        <v/>
      </c>
      <c r="BG540" s="126"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6" t="str">
        <f t="shared" si="140"/>
        <v/>
      </c>
      <c r="BK540" s="341" t="str">
        <f t="shared" si="141"/>
        <v/>
      </c>
      <c r="BL540" s="341" t="str">
        <f t="shared" si="142"/>
        <v/>
      </c>
      <c r="BM540" s="126" t="str">
        <f t="shared" si="143"/>
        <v/>
      </c>
      <c r="BN540" s="341" t="str">
        <f>IF(AZ540&lt;&gt;"",AU$97,"")</f>
        <v/>
      </c>
      <c r="BO540" s="127" t="str">
        <f>IF(COUNTIF($AZ540,"=*Elaborare proiect de diplom?*"),$AT$97,"0")</f>
        <v>0</v>
      </c>
      <c r="BP540" s="126"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6" t="str">
        <f t="shared" si="152"/>
        <v/>
      </c>
      <c r="BV540" s="127" t="str">
        <f t="shared" si="146"/>
        <v/>
      </c>
      <c r="BW540" s="418" t="str">
        <f t="shared" si="116"/>
        <v/>
      </c>
      <c r="BX540" s="124"/>
    </row>
    <row r="541" spans="2:98" ht="21" hidden="1" customHeight="1" x14ac:dyDescent="0.2">
      <c r="B541" s="342"/>
      <c r="C541" s="342"/>
      <c r="D541" s="395">
        <f t="shared" si="147"/>
        <v>0</v>
      </c>
      <c r="E541" s="342"/>
      <c r="F541" s="368">
        <f>$AO$97</f>
        <v>0</v>
      </c>
      <c r="G541" s="342"/>
      <c r="H541" s="368">
        <f>$AQ$97</f>
        <v>0</v>
      </c>
      <c r="I541" s="367">
        <f>$AR$97+$AS$97+$AT$97</f>
        <v>0</v>
      </c>
      <c r="J541" s="126">
        <f t="shared" si="148"/>
        <v>0</v>
      </c>
      <c r="K541" s="342">
        <f>$AU$97</f>
        <v>0</v>
      </c>
      <c r="L541" s="368">
        <f>$AW$97</f>
        <v>0</v>
      </c>
      <c r="N541" s="368">
        <f t="shared" si="149"/>
        <v>0</v>
      </c>
      <c r="O541" s="395" t="b">
        <f t="shared" si="150"/>
        <v>1</v>
      </c>
      <c r="P541" s="403"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4" t="str">
        <f>$AL$100</f>
        <v/>
      </c>
      <c r="AY541" s="341">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1" t="str">
        <f t="shared" si="141"/>
        <v/>
      </c>
      <c r="BL541" s="341" t="str">
        <f t="shared" si="142"/>
        <v/>
      </c>
      <c r="BM541" s="126" t="str">
        <f t="shared" si="143"/>
        <v/>
      </c>
      <c r="BN541" s="341" t="str">
        <f>IF(AZ541&lt;&gt;"",AU$100,"")</f>
        <v/>
      </c>
      <c r="BO541" s="127" t="str">
        <f>IF(COUNTIF($AZ541,"=*Elaborare proiect de diplom?*"),$AT$100,"0")</f>
        <v>0</v>
      </c>
      <c r="BP541" s="126" t="str">
        <f t="shared" si="144"/>
        <v/>
      </c>
      <c r="BQ541" s="341"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8" t="str">
        <f t="shared" si="116"/>
        <v/>
      </c>
      <c r="BX541" s="124"/>
    </row>
    <row r="542" spans="2:98" ht="21" hidden="1" customHeight="1" x14ac:dyDescent="0.2">
      <c r="D542" s="395">
        <f t="shared" si="147"/>
        <v>0</v>
      </c>
      <c r="F542" s="368">
        <f>$AO$100</f>
        <v>0</v>
      </c>
      <c r="H542" s="368">
        <f>$AQ$100</f>
        <v>0</v>
      </c>
      <c r="I542" s="367">
        <f>$AR$100+$AS$100+$AT$100</f>
        <v>0</v>
      </c>
      <c r="J542" s="126">
        <f t="shared" si="148"/>
        <v>0</v>
      </c>
      <c r="K542" s="309">
        <f>$AU$100</f>
        <v>0</v>
      </c>
      <c r="L542" s="368">
        <f>$AW$100</f>
        <v>0</v>
      </c>
      <c r="N542" s="368">
        <f t="shared" si="149"/>
        <v>0</v>
      </c>
      <c r="O542" s="395" t="b">
        <f t="shared" si="150"/>
        <v>1</v>
      </c>
      <c r="P542" s="403" t="e">
        <f t="shared" si="120"/>
        <v>#DIV/0!</v>
      </c>
      <c r="AX542" s="124" t="str">
        <f>$AL$103</f>
        <v>L391.20.08.11-ij</v>
      </c>
      <c r="AY542" s="341">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1" t="str">
        <f t="shared" si="141"/>
        <v/>
      </c>
      <c r="BL542" s="341" t="str">
        <f t="shared" si="142"/>
        <v/>
      </c>
      <c r="BM542" s="126" t="str">
        <f t="shared" si="143"/>
        <v/>
      </c>
      <c r="BN542" s="341" t="str">
        <f>IF(AZ542&lt;&gt;"",AU$103,"")</f>
        <v/>
      </c>
      <c r="BO542" s="127" t="str">
        <f>IF(COUNTIF($AZ542,"=*Elaborare proiect de diplom?*"),$AT$103,"0")</f>
        <v>0</v>
      </c>
      <c r="BP542" s="126" t="str">
        <f t="shared" si="144"/>
        <v/>
      </c>
      <c r="BQ542" s="341"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8" t="str">
        <f t="shared" si="116"/>
        <v/>
      </c>
      <c r="BX542" s="124"/>
    </row>
    <row r="543" spans="2:98" ht="21" hidden="1" customHeight="1" x14ac:dyDescent="0.25">
      <c r="D543" s="395">
        <f t="shared" si="147"/>
        <v>0</v>
      </c>
      <c r="F543" s="127">
        <f>$AO$103</f>
        <v>0</v>
      </c>
      <c r="H543" s="127">
        <f>$AQ$103</f>
        <v>0</v>
      </c>
      <c r="I543" s="367">
        <f>$AR$103+$AS$103+$AT$103</f>
        <v>0</v>
      </c>
      <c r="J543" s="126">
        <f t="shared" si="148"/>
        <v>0</v>
      </c>
      <c r="K543" s="309">
        <f>$AU$103</f>
        <v>0</v>
      </c>
      <c r="L543" s="127">
        <f>$AW$103</f>
        <v>0</v>
      </c>
      <c r="N543" s="368">
        <f t="shared" si="149"/>
        <v>0</v>
      </c>
      <c r="O543" s="395" t="b">
        <f t="shared" si="150"/>
        <v>1</v>
      </c>
      <c r="P543" s="403" t="e">
        <f t="shared" si="120"/>
        <v>#DIV/0!</v>
      </c>
      <c r="BS543" s="336">
        <f>SUM(BS532:BS542)</f>
        <v>5</v>
      </c>
      <c r="BT543" s="347"/>
      <c r="BU543" s="348"/>
      <c r="BV543" s="349"/>
      <c r="BW543" s="418" t="str">
        <f t="shared" si="116"/>
        <v/>
      </c>
      <c r="BX543" s="336"/>
      <c r="BY543" s="350"/>
    </row>
    <row r="544" spans="2:98" ht="21" hidden="1" customHeight="1" x14ac:dyDescent="0.25">
      <c r="F544" s="370">
        <f>D533*F533+D534*F534+D535*F535+D536*F536+D537*F537+D538*F538+D539*F539+D540*F540+D541*F541+D542*F542+D543*F543</f>
        <v>20</v>
      </c>
      <c r="L544" s="49"/>
      <c r="N544" s="370">
        <f>D533*N533+D534*N534+D535*N535+D536*N536+D537*N537+D538*N538+D539*N539+D540*N540+D541*N541+D542*N542+D543*N543</f>
        <v>557</v>
      </c>
      <c r="O544" s="397" t="b">
        <f>AND(O533:O543)</f>
        <v>0</v>
      </c>
      <c r="P544" s="373">
        <f>N544/F544</f>
        <v>27.85</v>
      </c>
      <c r="AX544" s="344" t="s">
        <v>227</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8"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8"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09"/>
      <c r="L546" s="51"/>
      <c r="M546" s="51"/>
      <c r="N546" s="273"/>
      <c r="O546" s="375"/>
      <c r="P546" s="273"/>
      <c r="Q546" s="273"/>
      <c r="R546" s="273"/>
      <c r="S546" s="273"/>
      <c r="T546" s="273"/>
      <c r="U546" s="273"/>
      <c r="V546" s="273"/>
      <c r="W546" s="309"/>
      <c r="X546" s="51"/>
      <c r="Y546" s="51"/>
      <c r="Z546" s="273"/>
      <c r="AA546" s="273"/>
      <c r="AB546" s="273"/>
      <c r="AC546" s="273"/>
      <c r="AD546" s="273"/>
      <c r="AE546" s="273"/>
      <c r="AF546" s="273"/>
      <c r="AG546" s="273"/>
      <c r="AH546" s="273"/>
      <c r="AI546" s="309"/>
      <c r="AJ546" s="51"/>
      <c r="AK546" s="51"/>
      <c r="AL546" s="273"/>
      <c r="AM546" s="273"/>
      <c r="AN546" s="273"/>
      <c r="AO546" s="273"/>
      <c r="AP546" s="273"/>
      <c r="AQ546" s="273"/>
      <c r="AR546" s="273"/>
      <c r="AS546" s="273"/>
      <c r="AT546" s="273"/>
      <c r="AU546" s="309"/>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8"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8"/>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8"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3"/>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8"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3"/>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8"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3"/>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8"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3"/>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8"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8"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8"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8"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8"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8"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8"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8"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8"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8"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3"/>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8"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3"/>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8"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3"/>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8"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3"/>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8"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8"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8"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8"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8"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8"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8"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8"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8"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8"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3"/>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8"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3"/>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8"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3"/>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8"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3"/>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8"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8"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8"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8"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8"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8"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8"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8"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8"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8"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3"/>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8"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3"/>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8"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3"/>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8"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3"/>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8"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8"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8"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8"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8"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8"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8"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8"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8"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8"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3"/>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8"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3"/>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8"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3"/>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8"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3"/>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8"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8"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8"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8"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8"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8"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8"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8"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8"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3"/>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8"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3"/>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8"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3"/>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8"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3"/>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8"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8"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8"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8"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8"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8"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8"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8"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8"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8"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8"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
      </c>
      <c r="AY626" s="127">
        <v>1</v>
      </c>
      <c r="AZ626" s="127" t="str">
        <f>IF(COUNTIFS($N$202,"&lt;&gt;"&amp;""),$N$202,"")</f>
        <v/>
      </c>
      <c r="BA626" s="127" t="str">
        <f t="shared" ref="BA626:BA651" si="181">IF($AZ626="","",ROUND(RIGHT($N$201,1)/2,0))</f>
        <v/>
      </c>
      <c r="BB626" s="127" t="str">
        <f t="shared" ref="BB626:BB651" si="182">IF($AZ626="","",RIGHT($N$201,1))</f>
        <v/>
      </c>
      <c r="BC626" s="127" t="str">
        <f>IF($AZ626="","",$R$204)</f>
        <v/>
      </c>
      <c r="BD626" s="127" t="str">
        <f>IF($AZ626="","","DO")</f>
        <v/>
      </c>
      <c r="BE626" s="127" t="str">
        <f>IF(COUNTIFS($N$202,"&lt;&gt;"&amp;""),ROUND($S$204/14,1),"")</f>
        <v/>
      </c>
      <c r="BF626" s="127" t="str">
        <f>IF(COUNTIFS($N$202,"&lt;&gt;"&amp;""),ROUND(($T$204+$U$204+$V$204)/14,1),"")</f>
        <v/>
      </c>
      <c r="BG626" s="127" t="str">
        <f>IF(COUNTIFS($N$202,"&lt;&gt;"&amp;""),ROUND(($S$204+$T$204+$U$204+$V$204)/14,1),"")</f>
        <v/>
      </c>
      <c r="BH626" s="127" t="str">
        <f>IF(COUNTIFS($N$202,"&lt;&gt;"&amp;""),ROUND($S$204,1),"")</f>
        <v/>
      </c>
      <c r="BI626" s="127" t="str">
        <f>IF(COUNTIFS($N$202,"&lt;&gt;"&amp;""),ROUND(($T$204+$U$204+$V$204),1),"")</f>
        <v/>
      </c>
      <c r="BJ626" s="127" t="str">
        <f>IF(COUNTIFS($N$202,"&lt;&gt;"&amp;""),ROUND(($S$204+$T$204+$U$204+$V$204),1),"")</f>
        <v/>
      </c>
      <c r="BK626" s="127"/>
      <c r="BL626" s="127"/>
      <c r="BM626" s="127"/>
      <c r="BN626" s="127"/>
      <c r="BO626" s="127"/>
      <c r="BP626" s="127"/>
      <c r="BQ626" s="127" t="str">
        <f>IF(COUNTIFS($N$202,"&lt;&gt;"&amp;""),IF($Y$204&lt;&gt;"",ROUND($Y$204/14,1),""),"")</f>
        <v/>
      </c>
      <c r="BR626" s="127" t="str">
        <f>IF(COUNTIFS($N$202,"&lt;&gt;"&amp;""),IF($Y$204&lt;&gt;"",ROUND($Y$204,1),""),"")</f>
        <v/>
      </c>
      <c r="BS626" s="127" t="str">
        <f>IF($AZ626="","",$Q$204)</f>
        <v/>
      </c>
      <c r="BT626" s="126" t="str">
        <f>IF(COUNTIFS($N$202,"&lt;&gt;"&amp;""),$X$204,"")</f>
        <v/>
      </c>
      <c r="BU626" s="126" t="str">
        <f>IF($AZ626="","",IF($BG626&lt;&gt;"",$BG626,0)+IF($BM626&lt;&gt;"",$BM626,0)+IF($BQ626&lt;&gt;"",$BQ626,0))</f>
        <v/>
      </c>
      <c r="BV626" s="127" t="str">
        <f>IF($AZ626="","",IF($BJ626&lt;&gt;"",$BJ626,0)+IF($BP626&lt;&gt;"",$BP626,0)+IF($BR626&lt;&gt;"",$BR626,0))</f>
        <v/>
      </c>
      <c r="BW626" s="418" t="str">
        <f t="shared" si="165"/>
        <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3"/>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
      </c>
      <c r="AY627" s="275">
        <v>2</v>
      </c>
      <c r="AZ627" s="127" t="str">
        <f>IF(COUNTIFS($N$205,"&lt;&gt;"&amp;""),$N$205,"")</f>
        <v/>
      </c>
      <c r="BA627" s="127" t="str">
        <f t="shared" si="181"/>
        <v/>
      </c>
      <c r="BB627" s="127" t="str">
        <f t="shared" si="182"/>
        <v/>
      </c>
      <c r="BC627" s="127" t="str">
        <f>IF($AZ627="","",$R$207)</f>
        <v/>
      </c>
      <c r="BD627" s="127" t="str">
        <f t="shared" ref="BD627:BD637" si="183">IF($AZ627="","","DO")</f>
        <v/>
      </c>
      <c r="BE627" s="127" t="str">
        <f>IF(COUNTIFS($N$205,"&lt;&gt;"&amp;""),ROUND($S$207/14,1),"")</f>
        <v/>
      </c>
      <c r="BF627" s="127" t="str">
        <f>IF(COUNTIFS($N$205,"&lt;&gt;"&amp;""),ROUND(($T$207+$U$207+$V$207)/14,1),"")</f>
        <v/>
      </c>
      <c r="BG627" s="127" t="str">
        <f>IF(COUNTIFS($N$205,"&lt;&gt;"&amp;""),ROUND(($S$207+$T$207+$U$207+$V$207)/14,1),"")</f>
        <v/>
      </c>
      <c r="BH627" s="127" t="str">
        <f>IF(COUNTIFS($N$205,"&lt;&gt;"&amp;""),ROUND($S$207,1),"")</f>
        <v/>
      </c>
      <c r="BI627" s="127" t="str">
        <f>IF(COUNTIFS($N$205,"&lt;&gt;"&amp;""),ROUND(($T$207+$U$207+$V$207),1),"")</f>
        <v/>
      </c>
      <c r="BJ627" s="127" t="str">
        <f>IF(COUNTIFS($N$205,"&lt;&gt;"&amp;""),ROUND(($S$207+$T$207+$U$207+$V$207),1),"")</f>
        <v/>
      </c>
      <c r="BK627" s="275"/>
      <c r="BL627" s="127"/>
      <c r="BM627" s="127"/>
      <c r="BN627" s="275"/>
      <c r="BO627" s="127"/>
      <c r="BP627" s="127"/>
      <c r="BQ627" s="127" t="str">
        <f>IF(COUNTIFS($N$205,"&lt;&gt;"&amp;""),IF($Y$207&lt;&gt;"",ROUND($Y$207/14,1),""),"")</f>
        <v/>
      </c>
      <c r="BR627" s="127" t="str">
        <f>IF(COUNTIFS($N$205,"&lt;&gt;"&amp;""),IF($Y$207&lt;&gt;"",ROUND($Y$207,1),""),"")</f>
        <v/>
      </c>
      <c r="BS627" s="127" t="str">
        <f>IF($AZ627="","",$Q$207)</f>
        <v/>
      </c>
      <c r="BT627" s="126" t="str">
        <f>IF(COUNTIFS($N$205,"&lt;&gt;"&amp;""),$X$207,"")</f>
        <v/>
      </c>
      <c r="BU627" s="126" t="str">
        <f t="shared" ref="BU627:BU637" si="184">IF($AZ627="","",IF($BG627&lt;&gt;"",$BG627,0)+IF($BM627&lt;&gt;"",$BM627,0)+IF($BQ627&lt;&gt;"",$BQ627,0))</f>
        <v/>
      </c>
      <c r="BV627" s="127" t="str">
        <f t="shared" ref="BV627:BV637" si="185">IF($AZ627="","",IF($BJ627&lt;&gt;"",$BJ627,0)+IF($BP627&lt;&gt;"",$BP627,0)+IF($BR627&lt;&gt;"",$BR627,0))</f>
        <v/>
      </c>
      <c r="BW627" s="418" t="str">
        <f t="shared" si="165"/>
        <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3"/>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
      </c>
      <c r="AY628" s="275">
        <v>3</v>
      </c>
      <c r="AZ628" s="127" t="str">
        <f>IF(COUNTIFS($N$208,"&lt;&gt;"&amp;""),$N$208,"")</f>
        <v/>
      </c>
      <c r="BA628" s="127" t="str">
        <f t="shared" si="181"/>
        <v/>
      </c>
      <c r="BB628" s="127" t="str">
        <f t="shared" si="182"/>
        <v/>
      </c>
      <c r="BC628" s="127" t="str">
        <f>IF($AZ628="","",$R$210)</f>
        <v/>
      </c>
      <c r="BD628" s="127" t="str">
        <f t="shared" si="183"/>
        <v/>
      </c>
      <c r="BE628" s="127" t="str">
        <f>IF(COUNTIFS($N$208,"&lt;&gt;"&amp;""),ROUND($S$210/14,1),"")</f>
        <v/>
      </c>
      <c r="BF628" s="127" t="str">
        <f>IF(COUNTIFS($N$208,"&lt;&gt;"&amp;""),ROUND(($T$210+$U$210+$V$210)/14,1),"")</f>
        <v/>
      </c>
      <c r="BG628" s="127" t="str">
        <f>IF(COUNTIFS($N$208,"&lt;&gt;"&amp;""),ROUND(($S$210+$T$210+$U$210+$V$210)/14,1),"")</f>
        <v/>
      </c>
      <c r="BH628" s="127" t="str">
        <f>IF(COUNTIFS($N$208,"&lt;&gt;"&amp;""),ROUND($S$210,1),"")</f>
        <v/>
      </c>
      <c r="BI628" s="127" t="str">
        <f>IF(COUNTIFS($N$208,"&lt;&gt;"&amp;""),ROUND(($T$210+$U$210+$V$210),1),"")</f>
        <v/>
      </c>
      <c r="BJ628" s="127" t="str">
        <f>IF(COUNTIFS($N$208,"&lt;&gt;"&amp;""),ROUND(($S$210+$T$210+$U$210+$V$210),1),"")</f>
        <v/>
      </c>
      <c r="BK628" s="275"/>
      <c r="BL628" s="127"/>
      <c r="BM628" s="127"/>
      <c r="BN628" s="275"/>
      <c r="BO628" s="127"/>
      <c r="BP628" s="127"/>
      <c r="BQ628" s="127" t="str">
        <f>IF(COUNTIFS($N$208,"&lt;&gt;"&amp;""),IF($Y$210&lt;&gt;"",ROUND($Y$210/14,1),""),"")</f>
        <v/>
      </c>
      <c r="BR628" s="127" t="str">
        <f>IF(COUNTIFS($N$208,"&lt;&gt;"&amp;""),IF($Y$210&lt;&gt;"",ROUND($Y$210,1),""),"")</f>
        <v/>
      </c>
      <c r="BS628" s="127" t="str">
        <f>IF($AZ628="","",$Q$210)</f>
        <v/>
      </c>
      <c r="BT628" s="126" t="str">
        <f>IF(COUNTIFS($N$208,"&lt;&gt;"&amp;""),$X$210,"")</f>
        <v/>
      </c>
      <c r="BU628" s="126" t="str">
        <f t="shared" si="184"/>
        <v/>
      </c>
      <c r="BV628" s="127" t="str">
        <f t="shared" si="185"/>
        <v/>
      </c>
      <c r="BW628" s="418" t="str">
        <f t="shared" si="165"/>
        <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3"/>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
      </c>
      <c r="AY629" s="275">
        <v>4</v>
      </c>
      <c r="AZ629" s="127" t="str">
        <f>IF(COUNTIFS($N$211,"&lt;&gt;"&amp;""),$N$211,"")</f>
        <v/>
      </c>
      <c r="BA629" s="127" t="str">
        <f t="shared" si="181"/>
        <v/>
      </c>
      <c r="BB629" s="127" t="str">
        <f t="shared" si="182"/>
        <v/>
      </c>
      <c r="BC629" s="127" t="str">
        <f>IF($AZ629="","",$R$213)</f>
        <v/>
      </c>
      <c r="BD629" s="127" t="str">
        <f t="shared" si="183"/>
        <v/>
      </c>
      <c r="BE629" s="127" t="str">
        <f>IF(COUNTIFS($N$211,"&lt;&gt;"&amp;""),ROUND($S$213/14,1),"")</f>
        <v/>
      </c>
      <c r="BF629" s="127" t="str">
        <f>IF(COUNTIFS($N$211,"&lt;&gt;"&amp;""),ROUND(($T$213+$U$213+$V$213)/14,1),"")</f>
        <v/>
      </c>
      <c r="BG629" s="127" t="str">
        <f>IF(COUNTIFS($N$211,"&lt;&gt;"&amp;""),ROUND(($S$213+$T$213+$U$213+$V$213)/14,1),"")</f>
        <v/>
      </c>
      <c r="BH629" s="127" t="str">
        <f>IF(COUNTIFS($N$211,"&lt;&gt;"&amp;""),ROUND($S$213,1),"")</f>
        <v/>
      </c>
      <c r="BI629" s="127" t="str">
        <f>IF(COUNTIFS($N$211,"&lt;&gt;"&amp;""),ROUND(($T$213+$U$213+$V$213),1),"")</f>
        <v/>
      </c>
      <c r="BJ629" s="127" t="str">
        <f>IF(COUNTIFS($N$211,"&lt;&gt;"&amp;""),ROUND(($S$213+$T$213+$U$213+$V$213),1),"")</f>
        <v/>
      </c>
      <c r="BK629" s="275"/>
      <c r="BL629" s="127"/>
      <c r="BM629" s="127"/>
      <c r="BN629" s="275"/>
      <c r="BO629" s="127"/>
      <c r="BP629" s="127"/>
      <c r="BQ629" s="127" t="str">
        <f>IF(COUNTIFS($N$211,"&lt;&gt;"&amp;""),IF($Y$213&lt;&gt;"",ROUND($Y$213/14,1),""),"")</f>
        <v/>
      </c>
      <c r="BR629" s="127" t="str">
        <f>IF(COUNTIFS($N$211,"&lt;&gt;"&amp;""),IF($Y$213&lt;&gt;"",ROUND($Y$213,1),""),"")</f>
        <v/>
      </c>
      <c r="BS629" s="127" t="str">
        <f>IF($AZ629="","",$Q$213)</f>
        <v/>
      </c>
      <c r="BT629" s="126" t="str">
        <f>IF(COUNTIFS($N$211,"&lt;&gt;"&amp;""),$X$213,"")</f>
        <v/>
      </c>
      <c r="BU629" s="126" t="str">
        <f t="shared" si="184"/>
        <v/>
      </c>
      <c r="BV629" s="127" t="str">
        <f t="shared" si="185"/>
        <v/>
      </c>
      <c r="BW629" s="418" t="str">
        <f t="shared" si="165"/>
        <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3"/>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8"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8"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8"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8"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8"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8"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8"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8"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8"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3"/>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8"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3"/>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8"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3"/>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8"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3"/>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8"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8"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8"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8"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8"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8"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8"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8"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8"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8"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8"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L391.20.07.S8-01</v>
      </c>
      <c r="AY653" s="127">
        <v>1</v>
      </c>
      <c r="AZ653" s="127" t="str">
        <f>IF(COUNTIFS($Z$202,"&lt;&gt;"&amp;""),$Z$202,"")</f>
        <v>Opțional 1 independent Materiale speciale pentru autovehicule (*)</v>
      </c>
      <c r="BA653" s="127">
        <f t="shared" ref="BA653:BA678" si="190">IF($AZ653="","",ROUND(RIGHT($Z$201,1)/2,0))</f>
        <v>4</v>
      </c>
      <c r="BB653" s="127" t="str">
        <f t="shared" ref="BB653:BB678" si="191">IF($AZ653="","",RIGHT($Z$201,1))</f>
        <v>7</v>
      </c>
      <c r="BC653" s="127" t="str">
        <f>IF($AZ653="","",$AD$204)</f>
        <v>D</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2.4</v>
      </c>
      <c r="BR653" s="127">
        <f>IF(COUNTIFS($Z$202,"&lt;&gt;"&amp;""),IF($AK$204&lt;&gt;"",ROUND($AK$204,1),""),"")</f>
        <v>33</v>
      </c>
      <c r="BS653" s="127">
        <f>IF($AZ653="","",$AC$204)</f>
        <v>3</v>
      </c>
      <c r="BT653" s="126" t="str">
        <f>IF(COUNTIFS($Z$202,"&lt;&gt;"&amp;""),$AJ$204,"")</f>
        <v>DS</v>
      </c>
      <c r="BU653" s="126">
        <f>IF($AZ653="","",IF($BG653&lt;&gt;"",$BG653,0)+IF($BM653&lt;&gt;"",$BM653,0)+IF($BQ653&lt;&gt;"",$BQ653,0))</f>
        <v>5.4</v>
      </c>
      <c r="BV653" s="127">
        <f>IF($AZ653="","",IF($BJ653&lt;&gt;"",$BJ653,0)+IF($BP653&lt;&gt;"",$BP653,0)+IF($BR653&lt;&gt;"",$BR653,0))</f>
        <v>75</v>
      </c>
      <c r="BW653" s="418"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3"/>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L391.20.07.S8-02</v>
      </c>
      <c r="AY654" s="275">
        <v>2</v>
      </c>
      <c r="AZ654" s="127" t="str">
        <f>IF(COUNTIFS($Z$205,"&lt;&gt;"&amp;""),$Z$205,"")</f>
        <v>Opțional 1 independent Legislatie. Norme si regulamente</v>
      </c>
      <c r="BA654" s="127">
        <f t="shared" si="190"/>
        <v>4</v>
      </c>
      <c r="BB654" s="127" t="str">
        <f t="shared" si="191"/>
        <v>7</v>
      </c>
      <c r="BC654" s="127" t="str">
        <f>IF($AZ654="","",$AD$207)</f>
        <v>D</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2.4</v>
      </c>
      <c r="BR654" s="127">
        <f>IF(COUNTIFS($Z$205,"&lt;&gt;"&amp;""),IF($AK$207&lt;&gt;"",ROUND($AK$207,1),""),"")</f>
        <v>33</v>
      </c>
      <c r="BS654" s="127">
        <f>IF($AZ654="","",$AC$207)</f>
        <v>3</v>
      </c>
      <c r="BT654" s="126" t="str">
        <f>IF(COUNTIFS($Z$205,"&lt;&gt;"&amp;""),$AJ$207,"")</f>
        <v>DS</v>
      </c>
      <c r="BU654" s="126">
        <f t="shared" ref="BU654:BU664" si="193">IF($AZ654="","",IF($BG654&lt;&gt;"",$BG654,0)+IF($BM654&lt;&gt;"",$BM654,0)+IF($BQ654&lt;&gt;"",$BQ654,0))</f>
        <v>5.4</v>
      </c>
      <c r="BV654" s="127">
        <f t="shared" ref="BV654:BV664" si="194">IF($AZ654="","",IF($BJ654&lt;&gt;"",$BJ654,0)+IF($BP654&lt;&gt;"",$BP654,0)+IF($BR654&lt;&gt;"",$BR654,0))</f>
        <v>75</v>
      </c>
      <c r="BW654" s="418"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3"/>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
      </c>
      <c r="AY655" s="275">
        <v>3</v>
      </c>
      <c r="AZ655" s="127" t="str">
        <f>IF(COUNTIFS($Z$208,"&lt;&gt;"&amp;""),$Z$208,"")</f>
        <v/>
      </c>
      <c r="BA655" s="127" t="str">
        <f t="shared" si="190"/>
        <v/>
      </c>
      <c r="BB655" s="127" t="str">
        <f t="shared" si="191"/>
        <v/>
      </c>
      <c r="BC655" s="127" t="str">
        <f>IF($AZ655="","",$AD$210)</f>
        <v/>
      </c>
      <c r="BD655" s="127" t="str">
        <f t="shared" si="192"/>
        <v/>
      </c>
      <c r="BE655" s="127" t="str">
        <f>IF(COUNTIFS($Z$208,"&lt;&gt;"&amp;""),ROUND($AE$210/14,1),"")</f>
        <v/>
      </c>
      <c r="BF655" s="127" t="str">
        <f>IF(COUNTIFS($Z$208,"&lt;&gt;"&amp;""),ROUND(($AF$210+$AG$210+$AH$210)/14,1),"")</f>
        <v/>
      </c>
      <c r="BG655" s="127" t="str">
        <f>IF(COUNTIFS($Z$208,"&lt;&gt;"&amp;""),ROUND(($AE$210+$AF$210+$AG$210+$AH$210)/14,1),"")</f>
        <v/>
      </c>
      <c r="BH655" s="127" t="str">
        <f>IF(COUNTIFS($Z$208,"&lt;&gt;"&amp;""),ROUND($AE$210,1),"")</f>
        <v/>
      </c>
      <c r="BI655" s="127" t="str">
        <f>IF(COUNTIFS($Z$208,"&lt;&gt;"&amp;""),ROUND(($AF$210+$AG$210+$AH$210),1),"")</f>
        <v/>
      </c>
      <c r="BJ655" s="127" t="str">
        <f>IF(COUNTIFS($Z$208,"&lt;&gt;"&amp;""),ROUND(($AE$210+$AF$210+$AG$210+$AH$210),1),"")</f>
        <v/>
      </c>
      <c r="BK655" s="275"/>
      <c r="BL655" s="127"/>
      <c r="BM655" s="127"/>
      <c r="BN655" s="275"/>
      <c r="BO655" s="127"/>
      <c r="BP655" s="127"/>
      <c r="BQ655" s="127" t="str">
        <f>IF(COUNTIFS($Z$208,"&lt;&gt;"&amp;""),IF($AK$210&lt;&gt;"",ROUND($AK$210/14,1),""),"")</f>
        <v/>
      </c>
      <c r="BR655" s="127" t="str">
        <f>IF(COUNTIFS($Z$208,"&lt;&gt;"&amp;""),IF($AK$210&lt;&gt;"",ROUND($AK$210,1),""),"")</f>
        <v/>
      </c>
      <c r="BS655" s="127" t="str">
        <f>IF($AZ655="","",$AC$210)</f>
        <v/>
      </c>
      <c r="BT655" s="126" t="str">
        <f>IF(COUNTIFS($Z$208,"&lt;&gt;"&amp;""),$AJ$210,"")</f>
        <v/>
      </c>
      <c r="BU655" s="126" t="str">
        <f t="shared" si="193"/>
        <v/>
      </c>
      <c r="BV655" s="127" t="str">
        <f t="shared" si="194"/>
        <v/>
      </c>
      <c r="BW655" s="418" t="str">
        <f t="shared" si="186"/>
        <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3"/>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
      </c>
      <c r="AY656" s="275">
        <v>4</v>
      </c>
      <c r="AZ656" s="127" t="str">
        <f>IF(COUNTIFS($Z$211,"&lt;&gt;"&amp;""),$Z$211,"")</f>
        <v/>
      </c>
      <c r="BA656" s="127" t="str">
        <f t="shared" si="190"/>
        <v/>
      </c>
      <c r="BB656" s="127" t="str">
        <f t="shared" si="191"/>
        <v/>
      </c>
      <c r="BC656" s="127" t="str">
        <f>IF($AZ656="","",$AD$213)</f>
        <v/>
      </c>
      <c r="BD656" s="127" t="str">
        <f t="shared" si="192"/>
        <v/>
      </c>
      <c r="BE656" s="127" t="str">
        <f>IF(COUNTIFS($Z$211,"&lt;&gt;"&amp;""),ROUND($AE$213/14,1),"")</f>
        <v/>
      </c>
      <c r="BF656" s="127" t="str">
        <f>IF(COUNTIFS($Z$211,"&lt;&gt;"&amp;""),ROUND(($AF$213+$AG$213+$AH$213)/14,1),"")</f>
        <v/>
      </c>
      <c r="BG656" s="127" t="str">
        <f>IF(COUNTIFS($Z$211,"&lt;&gt;"&amp;""),ROUND(($AE$213+$AF$213+$AG$213+$AH$213)/14,1),"")</f>
        <v/>
      </c>
      <c r="BH656" s="127" t="str">
        <f>IF(COUNTIFS($Z$211,"&lt;&gt;"&amp;""),ROUND($AE$213,1),"")</f>
        <v/>
      </c>
      <c r="BI656" s="127" t="str">
        <f>IF(COUNTIFS($Z$211,"&lt;&gt;"&amp;""),ROUND(($AF$213+$AG$213+$AH$213),1),"")</f>
        <v/>
      </c>
      <c r="BJ656" s="127" t="str">
        <f>IF(COUNTIFS($Z$211,"&lt;&gt;"&amp;""),ROUND(($AE$213+$AF$213+$AG$213+$AH$213),1),"")</f>
        <v/>
      </c>
      <c r="BK656" s="275"/>
      <c r="BL656" s="127"/>
      <c r="BM656" s="127"/>
      <c r="BN656" s="275"/>
      <c r="BO656" s="127"/>
      <c r="BP656" s="127"/>
      <c r="BQ656" s="127" t="str">
        <f>IF(COUNTIFS($Z$211,"&lt;&gt;"&amp;""),IF($AK$213&lt;&gt;"",ROUND($AK$213/14,1),""),"")</f>
        <v/>
      </c>
      <c r="BR656" s="127" t="str">
        <f>IF(COUNTIFS($Z$211,"&lt;&gt;"&amp;""),IF($AK$213&lt;&gt;"",ROUND($AK$213,1),""),"")</f>
        <v/>
      </c>
      <c r="BS656" s="127" t="str">
        <f>IF($AZ656="","",$AC$213)</f>
        <v/>
      </c>
      <c r="BT656" s="126" t="str">
        <f>IF(COUNTIFS($Z$211,"&lt;&gt;"&amp;""),$AJ$213,"")</f>
        <v/>
      </c>
      <c r="BU656" s="126" t="str">
        <f t="shared" si="193"/>
        <v/>
      </c>
      <c r="BV656" s="127" t="str">
        <f t="shared" si="194"/>
        <v/>
      </c>
      <c r="BW656" s="418" t="str">
        <f t="shared" si="186"/>
        <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3"/>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
      </c>
      <c r="AY657" s="275">
        <v>5</v>
      </c>
      <c r="AZ657" s="127" t="str">
        <f>IF(COUNTIFS($Z$214,"&lt;&gt;"&amp;""),$Z$214,"")</f>
        <v/>
      </c>
      <c r="BA657" s="127" t="str">
        <f t="shared" si="190"/>
        <v/>
      </c>
      <c r="BB657" s="127" t="str">
        <f t="shared" si="191"/>
        <v/>
      </c>
      <c r="BC657" s="127" t="str">
        <f>IF($AZ657="","",$AD$216)</f>
        <v/>
      </c>
      <c r="BD657" s="127" t="str">
        <f t="shared" si="192"/>
        <v/>
      </c>
      <c r="BE657" s="127" t="str">
        <f>IF(COUNTIFS($Z$214,"&lt;&gt;"&amp;""),ROUND($AE$216/14,1),"")</f>
        <v/>
      </c>
      <c r="BF657" s="127" t="str">
        <f>IF(COUNTIFS($Z$214,"&lt;&gt;"&amp;""),ROUND(($AF$216+$AG$216+$AH$216)/14,1),"")</f>
        <v/>
      </c>
      <c r="BG657" s="127" t="str">
        <f>IF(COUNTIFS($Z$214,"&lt;&gt;"&amp;""),ROUND(($AE$216+$AF$216+$AG$216+$AH$216)/14,1),"")</f>
        <v/>
      </c>
      <c r="BH657" s="127" t="str">
        <f>IF(COUNTIFS($Z$214,"&lt;&gt;"&amp;""),ROUND($AE$216,1),"")</f>
        <v/>
      </c>
      <c r="BI657" s="127" t="str">
        <f>IF(COUNTIFS($Z$214,"&lt;&gt;"&amp;""),ROUND(($AF$216+$AG$216+$AH$216),1),"")</f>
        <v/>
      </c>
      <c r="BJ657" s="127" t="str">
        <f>IF(COUNTIFS($Z$214,"&lt;&gt;"&amp;""),ROUND(($AE$216+$AF$216+$AG$216+$AH$216),1),"")</f>
        <v/>
      </c>
      <c r="BK657" s="275"/>
      <c r="BL657" s="127"/>
      <c r="BM657" s="127"/>
      <c r="BN657" s="275"/>
      <c r="BO657" s="127"/>
      <c r="BP657" s="127"/>
      <c r="BQ657" s="127" t="str">
        <f>IF(COUNTIFS($Z$214,"&lt;&gt;"&amp;""),IF($AK$216&lt;&gt;"",ROUND($AK$216/14,1),""),"")</f>
        <v/>
      </c>
      <c r="BR657" s="127" t="str">
        <f>IF(COUNTIFS($Z$214,"&lt;&gt;"&amp;""),IF($AK$216&lt;&gt;"",ROUND($AK$216,1),""),"")</f>
        <v/>
      </c>
      <c r="BS657" s="127" t="str">
        <f>IF($AZ657="","",$AC$216)</f>
        <v/>
      </c>
      <c r="BT657" s="126" t="str">
        <f>IF(COUNTIFS($Z$214,"&lt;&gt;"&amp;""),$AJ$216,"")</f>
        <v/>
      </c>
      <c r="BU657" s="126" t="str">
        <f t="shared" si="193"/>
        <v/>
      </c>
      <c r="BV657" s="127" t="str">
        <f t="shared" si="194"/>
        <v/>
      </c>
      <c r="BW657" s="418" t="str">
        <f t="shared" si="186"/>
        <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
      </c>
      <c r="AY658" s="275">
        <v>6</v>
      </c>
      <c r="AZ658" s="127" t="str">
        <f>IF(COUNTIFS($Z$217,"&lt;&gt;"&amp;""),$Z$217,"")</f>
        <v/>
      </c>
      <c r="BA658" s="127" t="str">
        <f t="shared" si="190"/>
        <v/>
      </c>
      <c r="BB658" s="127" t="str">
        <f t="shared" si="191"/>
        <v/>
      </c>
      <c r="BC658" s="127" t="str">
        <f>IF($AZ658="","",$AD$219)</f>
        <v/>
      </c>
      <c r="BD658" s="127" t="str">
        <f t="shared" si="192"/>
        <v/>
      </c>
      <c r="BE658" s="127" t="str">
        <f>IF(COUNTIFS($Z$217,"&lt;&gt;"&amp;""),ROUND($AE$219/14,1),"")</f>
        <v/>
      </c>
      <c r="BF658" s="127" t="str">
        <f>IF(COUNTIFS($Z$217,"&lt;&gt;"&amp;""),ROUND(($AF$219+$AG$219+$AH$219)/14,1),"")</f>
        <v/>
      </c>
      <c r="BG658" s="127" t="str">
        <f>IF(COUNTIFS($Z$217,"&lt;&gt;"&amp;""),ROUND(($AE$219+$AF$219+$AG$219+$AH$219)/14,1),"")</f>
        <v/>
      </c>
      <c r="BH658" s="127" t="str">
        <f>IF(COUNTIFS($Z$217,"&lt;&gt;"&amp;""),ROUND($AE$219,1),"")</f>
        <v/>
      </c>
      <c r="BI658" s="127" t="str">
        <f>IF(COUNTIFS($Z$217,"&lt;&gt;"&amp;""),ROUND(($AF$219+$AG$219+$AH$219),1),"")</f>
        <v/>
      </c>
      <c r="BJ658" s="127" t="str">
        <f>IF(COUNTIFS($Z$217,"&lt;&gt;"&amp;""),ROUND(($AE$219+$AF$219+$AG$219+$AH$219),1),"")</f>
        <v/>
      </c>
      <c r="BK658" s="275"/>
      <c r="BL658" s="127"/>
      <c r="BM658" s="127"/>
      <c r="BN658" s="275"/>
      <c r="BO658" s="127"/>
      <c r="BP658" s="127"/>
      <c r="BQ658" s="127" t="str">
        <f>IF(COUNTIFS($Z$217,"&lt;&gt;"&amp;""),IF($AK$219&lt;&gt;"",ROUND($AK$219/14,1),""),"")</f>
        <v/>
      </c>
      <c r="BR658" s="127" t="str">
        <f>IF(COUNTIFS($Z$217,"&lt;&gt;"&amp;""),IF($AK$219&lt;&gt;"",ROUND($AK$219,1),""),"")</f>
        <v/>
      </c>
      <c r="BS658" s="127" t="str">
        <f>IF($AZ658="","",$AC$219)</f>
        <v/>
      </c>
      <c r="BT658" s="126" t="str">
        <f>IF(COUNTIFS($Z$217,"&lt;&gt;"&amp;""),$AJ$219,"")</f>
        <v/>
      </c>
      <c r="BU658" s="126" t="str">
        <f t="shared" si="193"/>
        <v/>
      </c>
      <c r="BV658" s="127" t="str">
        <f t="shared" si="194"/>
        <v/>
      </c>
      <c r="BW658" s="418" t="str">
        <f t="shared" si="186"/>
        <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
      </c>
      <c r="AY659" s="275">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5"/>
      <c r="BL659" s="127"/>
      <c r="BM659" s="127"/>
      <c r="BN659" s="275"/>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8" t="str">
        <f t="shared" si="186"/>
        <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
      </c>
      <c r="AY660" s="275">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5"/>
      <c r="BL660" s="127"/>
      <c r="BM660" s="127"/>
      <c r="BN660" s="275"/>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8" t="str">
        <f t="shared" si="186"/>
        <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
      </c>
      <c r="AY661" s="275">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5"/>
      <c r="BL661" s="127"/>
      <c r="BM661" s="127"/>
      <c r="BN661" s="275"/>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8" t="str">
        <f t="shared" si="186"/>
        <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
      </c>
      <c r="AY662" s="275">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5"/>
      <c r="BL662" s="127"/>
      <c r="BM662" s="127"/>
      <c r="BN662" s="275"/>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8" t="str">
        <f t="shared" si="186"/>
        <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
      </c>
      <c r="AY663" s="275">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5"/>
      <c r="BL663" s="127"/>
      <c r="BM663" s="127"/>
      <c r="BN663" s="275"/>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8" t="str">
        <f t="shared" si="186"/>
        <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
      </c>
      <c r="AY664" s="275">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5"/>
      <c r="BL664" s="127"/>
      <c r="BM664" s="127"/>
      <c r="BN664" s="275"/>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8"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8"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3"/>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8"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3"/>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8"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3"/>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8"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3"/>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8"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8"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8"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8"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8"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8"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8"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8"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8"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8"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8"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L391.20.08.S1-01</v>
      </c>
      <c r="AY680" s="127">
        <v>1</v>
      </c>
      <c r="AZ680" s="127" t="str">
        <f>IF(COUNTIFS($AL$202,"&lt;&gt;"&amp;""),$AL$202,"")</f>
        <v>Opțional 2 independent Caroserii si structuri portante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8"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3"/>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L391.20.08.S1-02</v>
      </c>
      <c r="AY681" s="275">
        <v>2</v>
      </c>
      <c r="AZ681" s="127" t="str">
        <f>IF(COUNTIFS($AL$205,"&lt;&gt;"&amp;""),$AL$205,"")</f>
        <v>Opțional 2 independent ntretinerea si repararea autovehiculelor</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8"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3"/>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L391.20.08.S2-03</v>
      </c>
      <c r="AY682" s="275">
        <v>3</v>
      </c>
      <c r="AZ682" s="127" t="str">
        <f>IF(COUNTIFS($AL$208,"&lt;&gt;"&amp;""),$AL$208,"")</f>
        <v>Opțional 3 independent Confort și ergonomie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8"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3"/>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L391.20.08.S2-04</v>
      </c>
      <c r="AY683" s="275">
        <v>4</v>
      </c>
      <c r="AZ683" s="127" t="str">
        <f>IF(COUNTIFS($AL$211,"&lt;&gt;"&amp;""),$AL$211,"")</f>
        <v>Opțional 3 independent Tractoare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2.4</v>
      </c>
      <c r="BR683" s="127">
        <f>IF(COUNTIFS($AL$211,"&lt;&gt;"&amp;""),IF($AW$213&lt;&gt;"",ROUND($AW$213,1),""),"")</f>
        <v>33</v>
      </c>
      <c r="BS683" s="127">
        <f>IF($AZ683="","",$AO$213)</f>
        <v>3</v>
      </c>
      <c r="BT683" s="126" t="str">
        <f>IF(COUNTIFS($AL$211,"&lt;&gt;"&amp;""),$AV$213,"")</f>
        <v>DS</v>
      </c>
      <c r="BU683" s="126">
        <f t="shared" si="201"/>
        <v>5.4</v>
      </c>
      <c r="BV683" s="127">
        <f t="shared" si="202"/>
        <v>75</v>
      </c>
      <c r="BW683" s="418"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3"/>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L391.20.08.S3-05</v>
      </c>
      <c r="AY684" s="275">
        <v>5</v>
      </c>
      <c r="AZ684" s="127" t="str">
        <f>IF(COUNTIFS($AL$214,"&lt;&gt;"&amp;""),$AL$214,"")</f>
        <v>Opțional 4 independent Automobilul si mediu (*)</v>
      </c>
      <c r="BA684" s="127">
        <f t="shared" si="198"/>
        <v>4</v>
      </c>
      <c r="BB684" s="127" t="str">
        <f t="shared" si="199"/>
        <v>8</v>
      </c>
      <c r="BC684" s="127" t="str">
        <f>IF($AZ684="","",$AP$216)</f>
        <v>E</v>
      </c>
      <c r="BD684" s="127" t="str">
        <f t="shared" si="200"/>
        <v>DO</v>
      </c>
      <c r="BE684" s="127">
        <f>IF(COUNTIFS($AL$214,"&lt;&gt;"&amp;""),ROUND($AQ$216/14,1),"")</f>
        <v>1</v>
      </c>
      <c r="BF684" s="127">
        <f>IF(COUNTIFS($AL$214,"&lt;&gt;"&amp;""),ROUND(($AR$216+$AS$216+$AT$216)/14,1),"")</f>
        <v>1</v>
      </c>
      <c r="BG684" s="127">
        <f>IF(COUNTIFS($AL$214,"&lt;&gt;"&amp;""),ROUND(($AQ$216+$AR$216+$AS$216+$AT$216)/14,1),"")</f>
        <v>2</v>
      </c>
      <c r="BH684" s="127">
        <f>IF(COUNTIFS($AL$214,"&lt;&gt;"&amp;""),ROUND($AQ$216,1),"")</f>
        <v>14</v>
      </c>
      <c r="BI684" s="127">
        <f>IF(COUNTIFS($AL$214,"&lt;&gt;"&amp;""),ROUND(($AR$216+$AS$216+$AT$216),1),"")</f>
        <v>14</v>
      </c>
      <c r="BJ684" s="127">
        <f>IF(COUNTIFS($AL$214,"&lt;&gt;"&amp;""),ROUND(($AQ$216+$AR$216+$AS$216+$AT$216),1),"")</f>
        <v>28</v>
      </c>
      <c r="BK684" s="275"/>
      <c r="BL684" s="127"/>
      <c r="BM684" s="127"/>
      <c r="BN684" s="275"/>
      <c r="BO684" s="127"/>
      <c r="BP684" s="127"/>
      <c r="BQ684" s="127">
        <f>IF(COUNTIFS($AL$214,"&lt;&gt;"&amp;""),IF($AW$216&lt;&gt;"",ROUND($AW$216/14,1),""),"")</f>
        <v>3.4</v>
      </c>
      <c r="BR684" s="127">
        <f>IF(COUNTIFS($AL$214,"&lt;&gt;"&amp;""),IF($AW$216&lt;&gt;"",ROUND($AW$216,1),""),"")</f>
        <v>47</v>
      </c>
      <c r="BS684" s="127">
        <f>IF($AZ684="","",$AO$216)</f>
        <v>3</v>
      </c>
      <c r="BT684" s="126" t="str">
        <f>IF(COUNTIFS($AL$214,"&lt;&gt;"&amp;""),$AV$216,"")</f>
        <v>DS</v>
      </c>
      <c r="BU684" s="126">
        <f t="shared" si="201"/>
        <v>5.4</v>
      </c>
      <c r="BV684" s="127">
        <f t="shared" si="202"/>
        <v>75</v>
      </c>
      <c r="BW684" s="418"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L391.20.08.S3-06</v>
      </c>
      <c r="AY685" s="275">
        <v>6</v>
      </c>
      <c r="AZ685" s="127" t="str">
        <f>IF(COUNTIFS($AL$217,"&lt;&gt;"&amp;""),$AL$217,"")</f>
        <v>Opțional 4 independent Mecatronica automobilelor</v>
      </c>
      <c r="BA685" s="127">
        <f t="shared" si="198"/>
        <v>4</v>
      </c>
      <c r="BB685" s="127" t="str">
        <f t="shared" si="199"/>
        <v>8</v>
      </c>
      <c r="BC685" s="127" t="str">
        <f>IF($AZ685="","",$AP$219)</f>
        <v>E</v>
      </c>
      <c r="BD685" s="127" t="str">
        <f t="shared" si="200"/>
        <v>DO</v>
      </c>
      <c r="BE685" s="127">
        <f>IF(COUNTIFS($AL$217,"&lt;&gt;"&amp;""),ROUND($AQ$219/14,1),"")</f>
        <v>1</v>
      </c>
      <c r="BF685" s="127">
        <f>IF(COUNTIFS($AL$217,"&lt;&gt;"&amp;""),ROUND(($AR$219+$AS$219+$AT$219)/14,1),"")</f>
        <v>1</v>
      </c>
      <c r="BG685" s="127">
        <f>IF(COUNTIFS($AL$217,"&lt;&gt;"&amp;""),ROUND(($AQ$219+$AR$219+$AS$219+$AT$219)/14,1),"")</f>
        <v>2</v>
      </c>
      <c r="BH685" s="127">
        <f>IF(COUNTIFS($AL$217,"&lt;&gt;"&amp;""),ROUND($AQ$219,1),"")</f>
        <v>14</v>
      </c>
      <c r="BI685" s="127">
        <f>IF(COUNTIFS($AL$217,"&lt;&gt;"&amp;""),ROUND(($AR$219+$AS$219+$AT$219),1),"")</f>
        <v>14</v>
      </c>
      <c r="BJ685" s="127">
        <f>IF(COUNTIFS($AL$217,"&lt;&gt;"&amp;""),ROUND(($AQ$219+$AR$219+$AS$219+$AT$219),1),"")</f>
        <v>28</v>
      </c>
      <c r="BK685" s="275"/>
      <c r="BL685" s="127"/>
      <c r="BM685" s="127"/>
      <c r="BN685" s="275"/>
      <c r="BO685" s="127"/>
      <c r="BP685" s="127"/>
      <c r="BQ685" s="127">
        <f>IF(COUNTIFS($AL$217,"&lt;&gt;"&amp;""),IF($AW$219&lt;&gt;"",ROUND($AW$219/14,1),""),"")</f>
        <v>3.4</v>
      </c>
      <c r="BR685" s="127">
        <f>IF(COUNTIFS($AL$217,"&lt;&gt;"&amp;""),IF($AW$219&lt;&gt;"",ROUND($AW$219,1),""),"")</f>
        <v>47</v>
      </c>
      <c r="BS685" s="127">
        <f>IF($AZ685="","",$AO$219)</f>
        <v>3</v>
      </c>
      <c r="BT685" s="126" t="str">
        <f>IF(COUNTIFS($AL$217,"&lt;&gt;"&amp;""),$AV$219,"")</f>
        <v>DS</v>
      </c>
      <c r="BU685" s="126">
        <f t="shared" si="201"/>
        <v>5.4</v>
      </c>
      <c r="BV685" s="127">
        <f t="shared" si="202"/>
        <v>75</v>
      </c>
      <c r="BW685" s="418"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L391.20.08.S4-07</v>
      </c>
      <c r="AY686" s="275">
        <v>7</v>
      </c>
      <c r="AZ686" s="127" t="str">
        <f>IF(COUNTIFS($AL$220,"&lt;&gt;"&amp;""),$AL$220,"")</f>
        <v>Opțional 5 independent Sisteme de propulsie alternativa (*)</v>
      </c>
      <c r="BA686" s="127">
        <f t="shared" si="198"/>
        <v>4</v>
      </c>
      <c r="BB686" s="127" t="str">
        <f t="shared" si="199"/>
        <v>8</v>
      </c>
      <c r="BC686" s="127" t="str">
        <f>IF($AZ686="","",$AP$222)</f>
        <v>E</v>
      </c>
      <c r="BD686" s="127" t="str">
        <f t="shared" si="200"/>
        <v>DO</v>
      </c>
      <c r="BE686" s="127">
        <f>IF(COUNTIFS($AL$220,"&lt;&gt;"&amp;""),ROUND($AQ$222/14,1),"")</f>
        <v>1</v>
      </c>
      <c r="BF686" s="127">
        <f>IF(COUNTIFS($AL$220,"&lt;&gt;"&amp;""),ROUND(($AR$222+$AS$222+$AT$222)/14,1),"")</f>
        <v>2</v>
      </c>
      <c r="BG686" s="127">
        <f>IF(COUNTIFS($AL$220,"&lt;&gt;"&amp;""),ROUND(($AQ$222+$AR$222+$AS$222+$AT$222)/14,1),"")</f>
        <v>3</v>
      </c>
      <c r="BH686" s="127">
        <f>IF(COUNTIFS($AL$220,"&lt;&gt;"&amp;""),ROUND($AQ$222,1),"")</f>
        <v>14</v>
      </c>
      <c r="BI686" s="127">
        <f>IF(COUNTIFS($AL$220,"&lt;&gt;"&amp;""),ROUND(($AR$222+$AS$222+$AT$222),1),"")</f>
        <v>28</v>
      </c>
      <c r="BJ686" s="127">
        <f>IF(COUNTIFS($AL$220,"&lt;&gt;"&amp;""),ROUND(($AQ$222+$AR$222+$AS$222+$AT$222),1),"")</f>
        <v>42</v>
      </c>
      <c r="BK686" s="275"/>
      <c r="BL686" s="127"/>
      <c r="BM686" s="127"/>
      <c r="BN686" s="275"/>
      <c r="BO686" s="127"/>
      <c r="BP686" s="127"/>
      <c r="BQ686" s="127">
        <f>IF(COUNTIFS($AL$220,"&lt;&gt;"&amp;""),IF($AW$222&lt;&gt;"",ROUND($AW$222/14,1),""),"")</f>
        <v>2.4</v>
      </c>
      <c r="BR686" s="127">
        <f>IF(COUNTIFS($AL$220,"&lt;&gt;"&amp;""),IF($AW$222&lt;&gt;"",ROUND($AW$222,1),""),"")</f>
        <v>33</v>
      </c>
      <c r="BS686" s="127">
        <f>IF($AZ686="","",$AO$222)</f>
        <v>3</v>
      </c>
      <c r="BT686" s="126" t="str">
        <f>IF(COUNTIFS($AL$220,"&lt;&gt;"&amp;""),$AV$222,"")</f>
        <v>DS</v>
      </c>
      <c r="BU686" s="126">
        <f t="shared" si="201"/>
        <v>5.4</v>
      </c>
      <c r="BV686" s="127">
        <f t="shared" si="202"/>
        <v>75</v>
      </c>
      <c r="BW686" s="418" t="str">
        <f t="shared" si="186"/>
        <v>2023</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L391.20.08.S4-08</v>
      </c>
      <c r="AY687" s="275">
        <v>8</v>
      </c>
      <c r="AZ687" s="127" t="str">
        <f>IF(COUNTIFS($AL$223,"&lt;&gt;"&amp;""),$AL$223,"")</f>
        <v>Opțional 5 independent  Managementul proiectelor</v>
      </c>
      <c r="BA687" s="127">
        <f t="shared" si="198"/>
        <v>4</v>
      </c>
      <c r="BB687" s="127" t="str">
        <f t="shared" si="199"/>
        <v>8</v>
      </c>
      <c r="BC687" s="127" t="str">
        <f>IF($AZ687="","",$AP$225)</f>
        <v>E</v>
      </c>
      <c r="BD687" s="127" t="str">
        <f t="shared" si="200"/>
        <v>DO</v>
      </c>
      <c r="BE687" s="127">
        <f>IF(COUNTIFS($AL$223,"&lt;&gt;"&amp;""),ROUND($AQ$225/14,1),"")</f>
        <v>1</v>
      </c>
      <c r="BF687" s="127">
        <f>IF(COUNTIFS($AL$223,"&lt;&gt;"&amp;""),ROUND(($AR$225+$AS$225+$AT$225)/14,1),"")</f>
        <v>2</v>
      </c>
      <c r="BG687" s="127">
        <f>IF(COUNTIFS($AL$223,"&lt;&gt;"&amp;""),ROUND(($AQ$225+$AR$225+$AS$225+$AT$225)/14,1),"")</f>
        <v>3</v>
      </c>
      <c r="BH687" s="127">
        <f>IF(COUNTIFS($AL$223,"&lt;&gt;"&amp;""),ROUND($AQ$225,1),"")</f>
        <v>14</v>
      </c>
      <c r="BI687" s="127">
        <f>IF(COUNTIFS($AL$223,"&lt;&gt;"&amp;""),ROUND(($AR$225+$AS$225+$AT$225),1),"")</f>
        <v>28</v>
      </c>
      <c r="BJ687" s="127">
        <f>IF(COUNTIFS($AL$223,"&lt;&gt;"&amp;""),ROUND(($AQ$225+$AR$225+$AS$225+$AT$225),1),"")</f>
        <v>42</v>
      </c>
      <c r="BK687" s="275"/>
      <c r="BL687" s="127"/>
      <c r="BM687" s="127"/>
      <c r="BN687" s="275"/>
      <c r="BO687" s="127"/>
      <c r="BP687" s="127"/>
      <c r="BQ687" s="127">
        <f>IF(COUNTIFS($AL$223,"&lt;&gt;"&amp;""),IF($AW$225&lt;&gt;"",ROUND($AW$225/14,1),""),"")</f>
        <v>2.4</v>
      </c>
      <c r="BR687" s="127">
        <f>IF(COUNTIFS($AL$223,"&lt;&gt;"&amp;""),IF($AW$225&lt;&gt;"",ROUND($AW$225,1),""),"")</f>
        <v>33</v>
      </c>
      <c r="BS687" s="127">
        <f>IF($AZ687="","",$AO$225)</f>
        <v>3</v>
      </c>
      <c r="BT687" s="126" t="str">
        <f>IF(COUNTIFS($AL$223,"&lt;&gt;"&amp;""),$AV$225,"")</f>
        <v>DS</v>
      </c>
      <c r="BU687" s="126">
        <f t="shared" si="201"/>
        <v>5.4</v>
      </c>
      <c r="BV687" s="127">
        <f t="shared" si="202"/>
        <v>75</v>
      </c>
      <c r="BW687" s="418" t="str">
        <f t="shared" si="186"/>
        <v>2023</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L391.20.08.C5-09</v>
      </c>
      <c r="AY688" s="275">
        <v>9</v>
      </c>
      <c r="AZ688" s="127" t="str">
        <f>IF(COUNTIFS($AL$226,"&lt;&gt;"&amp;""),$AL$226,"")</f>
        <v>Opțional 6 independent  Sisteme de comanda si control pentru autovehicule (*)</v>
      </c>
      <c r="BA688" s="127">
        <f t="shared" si="198"/>
        <v>4</v>
      </c>
      <c r="BB688" s="127" t="str">
        <f t="shared" si="199"/>
        <v>8</v>
      </c>
      <c r="BC688" s="127" t="str">
        <f>IF($AZ688="","",$AP$228)</f>
        <v>D</v>
      </c>
      <c r="BD688" s="127" t="str">
        <f t="shared" si="200"/>
        <v>DO</v>
      </c>
      <c r="BE688" s="127">
        <f>IF(COUNTIFS($AL$226,"&lt;&gt;"&amp;""),ROUND($AQ$228/14,1),"")</f>
        <v>1</v>
      </c>
      <c r="BF688" s="127">
        <f>IF(COUNTIFS($AL$226,"&lt;&gt;"&amp;""),ROUND(($AR$228+$AS$228+$AT$228)/14,1),"")</f>
        <v>1</v>
      </c>
      <c r="BG688" s="127">
        <f>IF(COUNTIFS($AL$226,"&lt;&gt;"&amp;""),ROUND(($AQ$228+$AR$228+$AS$228+$AT$228)/14,1),"")</f>
        <v>2</v>
      </c>
      <c r="BH688" s="127">
        <f>IF(COUNTIFS($AL$226,"&lt;&gt;"&amp;""),ROUND($AQ$228,1),"")</f>
        <v>14</v>
      </c>
      <c r="BI688" s="127">
        <f>IF(COUNTIFS($AL$226,"&lt;&gt;"&amp;""),ROUND(($AR$228+$AS$228+$AT$228),1),"")</f>
        <v>14</v>
      </c>
      <c r="BJ688" s="127">
        <f>IF(COUNTIFS($AL$226,"&lt;&gt;"&amp;""),ROUND(($AQ$228+$AR$228+$AS$228+$AT$228),1),"")</f>
        <v>28</v>
      </c>
      <c r="BK688" s="275"/>
      <c r="BL688" s="127"/>
      <c r="BM688" s="127"/>
      <c r="BN688" s="275"/>
      <c r="BO688" s="127"/>
      <c r="BP688" s="127"/>
      <c r="BQ688" s="127">
        <f>IF(COUNTIFS($AL$226,"&lt;&gt;"&amp;""),IF($AW$228&lt;&gt;"",ROUND($AW$228/14,1),""),"")</f>
        <v>3.4</v>
      </c>
      <c r="BR688" s="127">
        <f>IF(COUNTIFS($AL$226,"&lt;&gt;"&amp;""),IF($AW$228&lt;&gt;"",ROUND($AW$228,1),""),"")</f>
        <v>47</v>
      </c>
      <c r="BS688" s="127">
        <f>IF($AZ688="","",$AO$228)</f>
        <v>3</v>
      </c>
      <c r="BT688" s="126" t="str">
        <f>IF(COUNTIFS($AL$226,"&lt;&gt;"&amp;""),$AV$228,"")</f>
        <v>DC</v>
      </c>
      <c r="BU688" s="126">
        <f t="shared" si="201"/>
        <v>5.4</v>
      </c>
      <c r="BV688" s="127">
        <f t="shared" si="202"/>
        <v>75</v>
      </c>
      <c r="BW688" s="418" t="str">
        <f t="shared" si="186"/>
        <v>2023</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L391.20.08.C5-10</v>
      </c>
      <c r="AY689" s="275">
        <v>10</v>
      </c>
      <c r="AZ689" s="127" t="str">
        <f>IF(COUNTIFS($AL$229,"&lt;&gt;"&amp;""),$AL$229,"")</f>
        <v>Opțional 6 independent Logistica transporturilor rutiere</v>
      </c>
      <c r="BA689" s="127">
        <f t="shared" si="198"/>
        <v>4</v>
      </c>
      <c r="BB689" s="127" t="str">
        <f t="shared" si="199"/>
        <v>8</v>
      </c>
      <c r="BC689" s="127" t="str">
        <f>IF($AZ689="","",$AP$231)</f>
        <v>D</v>
      </c>
      <c r="BD689" s="127" t="str">
        <f t="shared" si="200"/>
        <v>DO</v>
      </c>
      <c r="BE689" s="127">
        <f>IF(COUNTIFS($AL$229,"&lt;&gt;"&amp;""),ROUND($AQ$231/14,1),"")</f>
        <v>1</v>
      </c>
      <c r="BF689" s="127">
        <f>IF(COUNTIFS($AL$229,"&lt;&gt;"&amp;""),ROUND(($AR$231+$AS$231+$AT$231)/14,1),"")</f>
        <v>1</v>
      </c>
      <c r="BG689" s="127">
        <f>IF(COUNTIFS($AL$229,"&lt;&gt;"&amp;""),ROUND(($AQ$231+$AR$231+$AS$231+$AT$231)/14,1),"")</f>
        <v>2</v>
      </c>
      <c r="BH689" s="127">
        <f>IF(COUNTIFS($AL$229,"&lt;&gt;"&amp;""),ROUND($AQ$231,1),"")</f>
        <v>14</v>
      </c>
      <c r="BI689" s="127">
        <f>IF(COUNTIFS($AL$229,"&lt;&gt;"&amp;""),ROUND(($AR$231+$AS$231+$AT$231),1),"")</f>
        <v>14</v>
      </c>
      <c r="BJ689" s="127">
        <f>IF(COUNTIFS($AL$229,"&lt;&gt;"&amp;""),ROUND(($AQ$231+$AR$231+$AS$231+$AT$231),1),"")</f>
        <v>28</v>
      </c>
      <c r="BK689" s="275"/>
      <c r="BL689" s="127"/>
      <c r="BM689" s="127"/>
      <c r="BN689" s="275"/>
      <c r="BO689" s="127"/>
      <c r="BP689" s="127"/>
      <c r="BQ689" s="127">
        <f>IF(COUNTIFS($AL$229,"&lt;&gt;"&amp;""),IF($AW$231&lt;&gt;"",ROUND($AW$231/14,1),""),"")</f>
        <v>3.4</v>
      </c>
      <c r="BR689" s="127">
        <f>IF(COUNTIFS($AL$229,"&lt;&gt;"&amp;""),IF($AW$231&lt;&gt;"",ROUND($AW$231,1),""),"")</f>
        <v>47</v>
      </c>
      <c r="BS689" s="127">
        <f>IF($AZ689="","",$AO$231)</f>
        <v>3</v>
      </c>
      <c r="BT689" s="126" t="str">
        <f>IF(COUNTIFS($AL$229,"&lt;&gt;"&amp;""),$AV$231,"")</f>
        <v>DC</v>
      </c>
      <c r="BU689" s="126">
        <f t="shared" si="201"/>
        <v>5.4</v>
      </c>
      <c r="BV689" s="127">
        <f t="shared" si="202"/>
        <v>75</v>
      </c>
      <c r="BW689" s="418" t="str">
        <f t="shared" si="186"/>
        <v>2023</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8"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8"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8"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3"/>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8"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3"/>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8"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3"/>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8"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3"/>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8"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8"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8"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8"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8"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8"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8"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8"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8"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8"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8"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8"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8"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09"/>
      <c r="L709" s="51"/>
      <c r="M709" s="51"/>
      <c r="N709" s="276"/>
      <c r="O709" s="375"/>
      <c r="P709" s="276"/>
      <c r="Q709" s="276"/>
      <c r="R709" s="276"/>
      <c r="S709" s="276"/>
      <c r="T709" s="276"/>
      <c r="U709" s="276"/>
      <c r="V709" s="276"/>
      <c r="W709" s="309"/>
      <c r="X709" s="51"/>
      <c r="Y709" s="51"/>
      <c r="Z709" s="276"/>
      <c r="AA709" s="276"/>
      <c r="AB709" s="276"/>
      <c r="AC709" s="276"/>
      <c r="AD709" s="276"/>
      <c r="AE709" s="276"/>
      <c r="AF709" s="276"/>
      <c r="AG709" s="276"/>
      <c r="AH709" s="276"/>
      <c r="AI709" s="309"/>
      <c r="AJ709" s="51"/>
      <c r="AK709" s="51"/>
      <c r="AL709" s="276"/>
      <c r="AM709" s="276"/>
      <c r="AN709" s="276"/>
      <c r="AO709" s="276"/>
      <c r="AP709" s="276"/>
      <c r="AQ709" s="276"/>
      <c r="AR709" s="276"/>
      <c r="AS709" s="276"/>
      <c r="AT709" s="276"/>
      <c r="AU709" s="309"/>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8"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8"/>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L391.20.01.C11-01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DC</v>
      </c>
      <c r="BU710" s="126">
        <f>IF($AZ710="","",IF($BG710&lt;&gt;"",$BG710,0)+IF($BM710&lt;&gt;"",$BM710,0)+IF($BQ710&lt;&gt;"",$BQ710,0))</f>
        <v>8.9</v>
      </c>
      <c r="BV710" s="127">
        <f>IF($AZ710="","",IF($BJ710&lt;&gt;"",$BJ710,0)+IF($BP710&lt;&gt;"",$BP710,0)+IF($BR710&lt;&gt;"",$BR710,0))</f>
        <v>125</v>
      </c>
      <c r="BW710" s="418"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3"/>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8"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3"/>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8"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3"/>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8"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3"/>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8"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L391.20.02.C11-01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8"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3"/>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8"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3"/>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8"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3"/>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8"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3"/>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8"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L391.20.03.C11-01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8"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3"/>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L391.20.03.C11-02</v>
      </c>
      <c r="AY721" s="275">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5"/>
      <c r="BL721" s="127"/>
      <c r="BM721" s="127"/>
      <c r="BN721" s="275"/>
      <c r="BO721" s="127"/>
      <c r="BP721" s="127"/>
      <c r="BQ721" s="127">
        <f>IF(COUNTIFS($Z$330,"&lt;&gt;"&amp;""),IF($AK$332&lt;&gt;"",ROUND($AK$332/14,1),""),"")</f>
        <v>1.6</v>
      </c>
      <c r="BR721" s="127">
        <f>IF(COUNTIFS($Z$330,"&lt;&gt;"&amp;""),IF($AK$332&lt;&gt;"",ROUND($AK$332,1),""),"")</f>
        <v>22</v>
      </c>
      <c r="BS721" s="127">
        <f>IF($AZ721="","",$AC$332)</f>
        <v>2</v>
      </c>
      <c r="BT721" s="126" t="str">
        <f>IF(COUNTIFS($Z$330,"&lt;&gt;"&amp;""),$AJ$332,"")</f>
        <v>DC</v>
      </c>
      <c r="BU721" s="126">
        <f t="shared" ref="BU721:BU723" si="211">IF($AZ721="","",IF($BG721&lt;&gt;"",$BG721,0)+IF($BM721&lt;&gt;"",$BM721,0)+IF($BQ721&lt;&gt;"",$BQ721,0))</f>
        <v>3.6</v>
      </c>
      <c r="BV721" s="127">
        <f t="shared" ref="BV721:BV723" si="212">IF($AZ721="","",IF($BJ721&lt;&gt;"",$BJ721,0)+IF($BP721&lt;&gt;"",$BP721,0)+IF($BR721&lt;&gt;"",$BR721,0))</f>
        <v>50</v>
      </c>
      <c r="BW721" s="418" t="str">
        <f t="shared" si="206"/>
        <v>2021</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3"/>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8"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3"/>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8"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3"/>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8"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L391.20.04.C11-01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8"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3"/>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L391.20.04.C11-02</v>
      </c>
      <c r="AY726" s="275">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8"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3"/>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8"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3"/>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8"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3"/>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8"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L391.20.05.D11-01</v>
      </c>
      <c r="AY730" s="127">
        <v>1</v>
      </c>
      <c r="AZ730" s="127" t="str">
        <f>IF(COUNTIFS($B$350,"&lt;&gt;"&amp;""),$B$350,"")</f>
        <v>Elemente de legislaţie rutieră</v>
      </c>
      <c r="BA730" s="127">
        <f>IF($AZ730="","",ROUND(RIGHT($B$349,1)/2,0))</f>
        <v>3</v>
      </c>
      <c r="BB730" s="127" t="str">
        <f>IF($AZ730="","",RIGHT($B$349,1))</f>
        <v>5</v>
      </c>
      <c r="BC730" s="127" t="str">
        <f>IF($AZ730="","",$F$352)</f>
        <v>E</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4.9000000000000004</v>
      </c>
      <c r="BR730" s="127">
        <f>IF(COUNTIFS($B$350,"&lt;&gt;"&amp;""),IF($M$352&lt;&gt;"",ROUND($M$352,1),""),"")</f>
        <v>69</v>
      </c>
      <c r="BS730" s="127">
        <f>IF($AZ730="","",$E$352)</f>
        <v>5</v>
      </c>
      <c r="BT730" s="126" t="str">
        <f>IF(COUNTIFS($B$350,"&lt;&gt;"&amp;""),$L$352,"")</f>
        <v>DD</v>
      </c>
      <c r="BU730" s="126">
        <f>IF($AZ730="","",IF($BG730&lt;&gt;"",$BG730,0)+IF($BM730&lt;&gt;"",$BM730,0)+IF($BQ730&lt;&gt;"",$BQ730,0))</f>
        <v>8.9</v>
      </c>
      <c r="BV730" s="127">
        <f>IF($AZ730="","",IF($BJ730&lt;&gt;"",$BJ730,0)+IF($BP730&lt;&gt;"",$BP730,0)+IF($BR730&lt;&gt;"",$BR730,0))</f>
        <v>125</v>
      </c>
      <c r="BW730" s="418"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3"/>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
      </c>
      <c r="AY731" s="275">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5"/>
      <c r="BL731" s="127"/>
      <c r="BM731" s="127"/>
      <c r="BN731" s="275"/>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18" t="str">
        <f t="shared" si="206"/>
        <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3"/>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8"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3"/>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8"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3"/>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8"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L391.20.06.D11-01</v>
      </c>
      <c r="AY735" s="127">
        <v>1</v>
      </c>
      <c r="AZ735" s="127" t="str">
        <f>IF(COUNTIFS($N$350,"&lt;&gt;"&amp;""),$N$350,"")</f>
        <v>Tendinţe actuale în industria autovehiculelor</v>
      </c>
      <c r="BA735" s="127">
        <f>IF($AZ735="","",ROUND(RIGHT($N$349,1)/2,0))</f>
        <v>3</v>
      </c>
      <c r="BB735" s="127" t="str">
        <f>IF($AZ735="","",RIGHT($N$349,1))</f>
        <v>6</v>
      </c>
      <c r="BC735" s="127" t="str">
        <f>IF($AZ735="","",$R$352)</f>
        <v>E</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4.9000000000000004</v>
      </c>
      <c r="BR735" s="127">
        <f>IF(COUNTIFS($N$350,"&lt;&gt;"&amp;""),IF($Y$352&lt;&gt;"",ROUND($Y$352,1),""),"")</f>
        <v>69</v>
      </c>
      <c r="BS735" s="127">
        <f>IF($AZ735="","",$Q$352)</f>
        <v>5</v>
      </c>
      <c r="BT735" s="126" t="str">
        <f>IF(COUNTIFS($N$350,"&lt;&gt;"&amp;""),$X$352,"")</f>
        <v>DD</v>
      </c>
      <c r="BU735" s="126">
        <f>IF($AZ735="","",IF($BG735&lt;&gt;"",$BG735,0)+IF($BM735&lt;&gt;"",$BM735,0)+IF($BQ735&lt;&gt;"",$BQ735,0))</f>
        <v>8.9</v>
      </c>
      <c r="BV735" s="127">
        <f>IF($AZ735="","",IF($BJ735&lt;&gt;"",$BJ735,0)+IF($BP735&lt;&gt;"",$BP735,0)+IF($BR735&lt;&gt;"",$BR735,0))</f>
        <v>125</v>
      </c>
      <c r="BW735" s="418"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3"/>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
      </c>
      <c r="AY736" s="275">
        <v>2</v>
      </c>
      <c r="AZ736" s="127" t="str">
        <f>IF(COUNTIFS($N$353,"&lt;&gt;"&amp;""),$N$353,"")</f>
        <v/>
      </c>
      <c r="BA736" s="127" t="str">
        <f>IF($AZ736="","",ROUND(RIGHT($N$349,1)/2,0))</f>
        <v/>
      </c>
      <c r="BB736" s="127" t="str">
        <f>IF($AZ736="","",RIGHT($N$349,1))</f>
        <v/>
      </c>
      <c r="BC736" s="127" t="str">
        <f>IF($AZ736="","",$R$355)</f>
        <v/>
      </c>
      <c r="BD736" s="127" t="str">
        <f>IF($AZ736="","","DF")</f>
        <v/>
      </c>
      <c r="BE736" s="127" t="str">
        <f>IF(COUNTIFS($N$353,"&lt;&gt;"&amp;""),ROUND($S$355/14,1),"")</f>
        <v/>
      </c>
      <c r="BF736" s="127" t="str">
        <f>IF(COUNTIFS($N$353,"&lt;&gt;"&amp;""),ROUND(($T$355+$U$355+$V$355)/14,1),"")</f>
        <v/>
      </c>
      <c r="BG736" s="127" t="str">
        <f>IF(COUNTIFS($N$353,"&lt;&gt;"&amp;""),ROUND(($S$355+$T$355+$U$355+$V$355)/14,1),"")</f>
        <v/>
      </c>
      <c r="BH736" s="127" t="str">
        <f>IF(COUNTIFS($N$353,"&lt;&gt;"&amp;""),ROUND($S$355,1),"")</f>
        <v/>
      </c>
      <c r="BI736" s="127" t="str">
        <f>IF(COUNTIFS($N$353,"&lt;&gt;"&amp;""),ROUND(($T$355+$U$355+$V$355),1),"")</f>
        <v/>
      </c>
      <c r="BJ736" s="127" t="str">
        <f>IF(COUNTIFS($N$353,"&lt;&gt;"&amp;""),ROUND(($S$355+$T$355+$U$355+$V$355),1),"")</f>
        <v/>
      </c>
      <c r="BK736" s="275"/>
      <c r="BL736" s="127"/>
      <c r="BM736" s="127"/>
      <c r="BN736" s="275"/>
      <c r="BO736" s="127"/>
      <c r="BP736" s="127"/>
      <c r="BQ736" s="127" t="str">
        <f>IF(COUNTIFS($N$353,"&lt;&gt;"&amp;""),IF($Y$355&lt;&gt;"",ROUND($Y$355/14,1),""),"")</f>
        <v/>
      </c>
      <c r="BR736" s="127" t="str">
        <f>IF(COUNTIFS($N$353,"&lt;&gt;"&amp;""),IF($Y$355&lt;&gt;"",ROUND($Y$355,1),""),"")</f>
        <v/>
      </c>
      <c r="BS736" s="127" t="str">
        <f>IF($AZ736="","",$Q$355)</f>
        <v/>
      </c>
      <c r="BT736" s="126" t="str">
        <f>IF(COUNTIFS($N$353,"&lt;&gt;"&amp;""),$X$355,"")</f>
        <v/>
      </c>
      <c r="BU736" s="126" t="str">
        <f t="shared" ref="BU736:BU738" si="217">IF($AZ736="","",IF($BG736&lt;&gt;"",$BG736,0)+IF($BM736&lt;&gt;"",$BM736,0)+IF($BQ736&lt;&gt;"",$BQ736,0))</f>
        <v/>
      </c>
      <c r="BV736" s="127" t="str">
        <f t="shared" ref="BV736:BV738" si="218">IF($AZ736="","",IF($BJ736&lt;&gt;"",$BJ736,0)+IF($BP736&lt;&gt;"",$BP736,0)+IF($BR736&lt;&gt;"",$BR736,0))</f>
        <v/>
      </c>
      <c r="BW736" s="418" t="str">
        <f t="shared" si="206"/>
        <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3"/>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
      </c>
      <c r="AY737" s="275">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5"/>
      <c r="BL737" s="127"/>
      <c r="BM737" s="127"/>
      <c r="BN737" s="275"/>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8" t="str">
        <f t="shared" si="206"/>
        <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3"/>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8"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3"/>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8"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L391.20.07.D11-01</v>
      </c>
      <c r="AY740" s="127">
        <v>1</v>
      </c>
      <c r="AZ740" s="127" t="str">
        <f>IF(COUNTIFS($Z$350,"&lt;&gt;"&amp;""),$Z$350,"")</f>
        <v>Utilizarea combustibililor gazoşi în tehnică</v>
      </c>
      <c r="BA740" s="127">
        <f>IF($AZ740="","",ROUND(RIGHT($Z$349,1)/2,0))</f>
        <v>4</v>
      </c>
      <c r="BB740" s="127" t="str">
        <f>IF($AZ740="","",RIGHT($Z$349,1))</f>
        <v>7</v>
      </c>
      <c r="BC740" s="127" t="str">
        <f>IF($AZ740="","",$AD$352)</f>
        <v>E</v>
      </c>
      <c r="BD740" s="127" t="str">
        <f>IF($AZ740="","","DF")</f>
        <v>DF</v>
      </c>
      <c r="BE740" s="127">
        <f>IF(COUNTIFS($Z$350,"&lt;&gt;"&amp;""),ROUND($AE$352/14,1),"")</f>
        <v>2</v>
      </c>
      <c r="BF740" s="127">
        <f>IF(COUNTIFS($Z$350,"&lt;&gt;"&amp;""),ROUND(($AF$352+$AG$352+$AH$352)/14,1),"")</f>
        <v>2</v>
      </c>
      <c r="BG740" s="127">
        <f>IF(COUNTIFS($Z$350,"&lt;&gt;"&amp;""),ROUND(($AE$352+$AF$352+$AG$352+$AH$352)/14,1),"")</f>
        <v>4</v>
      </c>
      <c r="BH740" s="127">
        <f>IF(COUNTIFS($Z$350,"&lt;&gt;"&amp;""),ROUND($AE$352,1),"")</f>
        <v>28</v>
      </c>
      <c r="BI740" s="127">
        <f>IF(COUNTIFS($Z$350,"&lt;&gt;"&amp;""),ROUND(($AF$352+$AG$352+$AH$352),1),"")</f>
        <v>28</v>
      </c>
      <c r="BJ740" s="127">
        <f>IF(COUNTIFS($Z$350,"&lt;&gt;"&amp;""),ROUND(($AE$352+$AF$352+$AG$352+$AH$352),1),"")</f>
        <v>56</v>
      </c>
      <c r="BK740" s="127"/>
      <c r="BL740" s="127"/>
      <c r="BM740" s="127"/>
      <c r="BN740" s="127"/>
      <c r="BO740" s="127"/>
      <c r="BP740" s="127"/>
      <c r="BQ740" s="127">
        <f>IF(COUNTIFS($Z$350,"&lt;&gt;"&amp;""),IF($AK$352&lt;&gt;"",ROUND($AK$352/14,1),""),"")</f>
        <v>4.9000000000000004</v>
      </c>
      <c r="BR740" s="127">
        <f>IF(COUNTIFS($Z$350,"&lt;&gt;"&amp;""),IF($AK$352&lt;&gt;"",ROUND($AK$352,1),""),"")</f>
        <v>69</v>
      </c>
      <c r="BS740" s="127">
        <f>IF($AZ740="","",$AC$352)</f>
        <v>5</v>
      </c>
      <c r="BT740" s="126" t="str">
        <f>IF(COUNTIFS($Z$350,"&lt;&gt;"&amp;""),$AJ$352,"")</f>
        <v>DD</v>
      </c>
      <c r="BU740" s="126">
        <f>IF($AZ740="","",IF($BG740&lt;&gt;"",$BG740,0)+IF($BM740&lt;&gt;"",$BM740,0)+IF($BQ740&lt;&gt;"",$BQ740,0))</f>
        <v>8.9</v>
      </c>
      <c r="BV740" s="127">
        <f>IF($AZ740="","",IF($BJ740&lt;&gt;"",$BJ740,0)+IF($BP740&lt;&gt;"",$BP740,0)+IF($BR740&lt;&gt;"",$BR740,0))</f>
        <v>125</v>
      </c>
      <c r="BW740" s="418"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3"/>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8"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3"/>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8"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3"/>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8"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3"/>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8"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L391.20.08.C11-01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8"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3"/>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8"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3"/>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8"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3"/>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8"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3"/>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8" t="str">
        <f t="shared" si="206"/>
        <v/>
      </c>
    </row>
    <row r="750" spans="1:98" s="284"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8"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399"/>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8"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8"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09"/>
      <c r="L753" s="51"/>
      <c r="M753" s="51"/>
      <c r="N753" s="271"/>
      <c r="O753" s="375"/>
      <c r="P753" s="271"/>
      <c r="Q753" s="271"/>
      <c r="R753" s="271"/>
      <c r="S753" s="271"/>
      <c r="T753" s="271"/>
      <c r="U753" s="271"/>
      <c r="V753" s="271"/>
      <c r="W753" s="309"/>
      <c r="X753" s="51"/>
      <c r="Y753" s="51"/>
      <c r="Z753" s="271"/>
      <c r="AA753" s="271"/>
      <c r="AB753" s="271"/>
      <c r="AC753" s="271"/>
      <c r="AD753" s="271"/>
      <c r="AE753" s="271"/>
      <c r="AF753" s="271"/>
      <c r="AG753" s="271"/>
      <c r="AH753" s="271"/>
      <c r="AI753" s="309"/>
      <c r="AJ753" s="51"/>
      <c r="AK753" s="51"/>
      <c r="AL753" s="271"/>
      <c r="AM753" s="271"/>
      <c r="AN753" s="271"/>
      <c r="AO753" s="271"/>
      <c r="AP753" s="271"/>
      <c r="AQ753" s="271"/>
      <c r="AR753" s="271"/>
      <c r="AS753" s="271"/>
      <c r="AT753" s="271"/>
      <c r="AU753" s="309"/>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8"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8"/>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0"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8"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0" t="e">
        <f t="shared" ref="BK755:BK764" si="228">ROUND(BN755/14,1)</f>
        <v>#VALUE!</v>
      </c>
      <c r="BL755" s="124"/>
      <c r="BM755" s="310" t="e">
        <f t="shared" ref="BM755:BM764" si="229">BK755+BL755</f>
        <v>#VALUE!</v>
      </c>
      <c r="BN755" s="272" t="str">
        <f>IF(COUNTIFS($B$22,"=practic?*"),K24,"")</f>
        <v/>
      </c>
      <c r="BO755" s="124"/>
      <c r="BP755" s="310"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8"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0" t="e">
        <f t="shared" si="228"/>
        <v>#VALUE!</v>
      </c>
      <c r="BL756" s="124"/>
      <c r="BM756" s="310" t="e">
        <f t="shared" si="229"/>
        <v>#VALUE!</v>
      </c>
      <c r="BN756" s="272" t="str">
        <f>IF(COUNTIFS($B$25,"=practic?*"),K27,"")</f>
        <v/>
      </c>
      <c r="BO756" s="124"/>
      <c r="BP756" s="310"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8"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0" t="e">
        <f t="shared" si="228"/>
        <v>#VALUE!</v>
      </c>
      <c r="BL757" s="124"/>
      <c r="BM757" s="310" t="e">
        <f t="shared" si="229"/>
        <v>#VALUE!</v>
      </c>
      <c r="BN757" s="272" t="str">
        <f>IF(COUNTIFS($B$28,"=practic?*"),K30,"")</f>
        <v/>
      </c>
      <c r="BO757" s="124"/>
      <c r="BP757" s="310"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8"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0" t="e">
        <f t="shared" si="228"/>
        <v>#VALUE!</v>
      </c>
      <c r="BL758" s="124"/>
      <c r="BM758" s="310" t="e">
        <f t="shared" si="229"/>
        <v>#VALUE!</v>
      </c>
      <c r="BN758" s="272" t="str">
        <f>IF(COUNTIFS($B$31,"=practic?*"),K33,"")</f>
        <v/>
      </c>
      <c r="BO758" s="124"/>
      <c r="BP758" s="310"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8"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0" t="e">
        <f t="shared" si="228"/>
        <v>#VALUE!</v>
      </c>
      <c r="BL759" s="124"/>
      <c r="BM759" s="310" t="e">
        <f t="shared" si="229"/>
        <v>#VALUE!</v>
      </c>
      <c r="BN759" s="272" t="str">
        <f>IF(COUNTIFS($B$34,"=practic?*"),K36,"")</f>
        <v/>
      </c>
      <c r="BO759" s="124"/>
      <c r="BP759" s="310"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8"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0" t="e">
        <f t="shared" si="228"/>
        <v>#VALUE!</v>
      </c>
      <c r="BL760" s="124"/>
      <c r="BM760" s="310" t="e">
        <f t="shared" si="229"/>
        <v>#VALUE!</v>
      </c>
      <c r="BN760" s="272" t="str">
        <f>IF(COUNTIFS($B$37,"=practic?*"),K39,"")</f>
        <v/>
      </c>
      <c r="BO760" s="124"/>
      <c r="BP760" s="310"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8"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0" t="e">
        <f t="shared" si="228"/>
        <v>#VALUE!</v>
      </c>
      <c r="BL761" s="124"/>
      <c r="BM761" s="310" t="e">
        <f t="shared" si="229"/>
        <v>#VALUE!</v>
      </c>
      <c r="BN761" s="272" t="str">
        <f>IF(COUNTIFS($B$40,"=practic?*"),K42,"")</f>
        <v/>
      </c>
      <c r="BO761" s="124"/>
      <c r="BP761" s="310"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8"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0" t="e">
        <f t="shared" si="228"/>
        <v>#VALUE!</v>
      </c>
      <c r="BL762" s="124"/>
      <c r="BM762" s="310" t="e">
        <f t="shared" si="229"/>
        <v>#VALUE!</v>
      </c>
      <c r="BN762" s="272" t="str">
        <f>IF(COUNTIFS($B$43,"=practic?*"),K45,"")</f>
        <v/>
      </c>
      <c r="BO762" s="124"/>
      <c r="BP762" s="310"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8"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0" t="e">
        <f t="shared" si="228"/>
        <v>#VALUE!</v>
      </c>
      <c r="BL763" s="124"/>
      <c r="BM763" s="310" t="e">
        <f t="shared" si="229"/>
        <v>#VALUE!</v>
      </c>
      <c r="BN763" s="272" t="str">
        <f>IF(COUNTIFS($B$46,"=practic?*"),K48,"")</f>
        <v/>
      </c>
      <c r="BO763" s="124"/>
      <c r="BP763" s="310"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8"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8" t="e">
        <f t="shared" si="228"/>
        <v>#VALUE!</v>
      </c>
      <c r="BL764" s="124"/>
      <c r="BM764" s="368" t="e">
        <f t="shared" si="229"/>
        <v>#VALUE!</v>
      </c>
      <c r="BN764" s="272" t="str">
        <f>IF(COUNTIFS($B$49,"=practic?*"),K51,"")</f>
        <v/>
      </c>
      <c r="BO764" s="124"/>
      <c r="BP764" s="368"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8"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8"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0" t="e">
        <f>ROUND(BN766/14,1)</f>
        <v>#VALUE!</v>
      </c>
      <c r="BL766" s="124"/>
      <c r="BM766" s="310" t="e">
        <f>BK766+BL766</f>
        <v>#VALUE!</v>
      </c>
      <c r="BN766" s="272" t="str">
        <f>IF(COUNTIFS($N$19,"=practic?*"),W21,"")</f>
        <v/>
      </c>
      <c r="BO766" s="124"/>
      <c r="BP766" s="310"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8"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0" t="e">
        <f t="shared" ref="BK767:BK776" si="237">ROUND(BN767/14,1)</f>
        <v>#VALUE!</v>
      </c>
      <c r="BL767" s="124"/>
      <c r="BM767" s="310" t="e">
        <f t="shared" ref="BM767:BM776" si="238">BK767+BL767</f>
        <v>#VALUE!</v>
      </c>
      <c r="BN767" s="272" t="str">
        <f>IF(COUNTIFS($N$22,"=practic?*"),W24,"")</f>
        <v/>
      </c>
      <c r="BO767" s="124"/>
      <c r="BP767" s="310"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8"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0" t="e">
        <f t="shared" si="237"/>
        <v>#VALUE!</v>
      </c>
      <c r="BL768" s="124"/>
      <c r="BM768" s="310" t="e">
        <f t="shared" si="238"/>
        <v>#VALUE!</v>
      </c>
      <c r="BN768" s="272" t="str">
        <f>IF(COUNTIFS($N$25,"=practic?*"),W27,"")</f>
        <v/>
      </c>
      <c r="BO768" s="124"/>
      <c r="BP768" s="310"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8"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0" t="e">
        <f t="shared" si="237"/>
        <v>#VALUE!</v>
      </c>
      <c r="BL769" s="124"/>
      <c r="BM769" s="310" t="e">
        <f t="shared" si="238"/>
        <v>#VALUE!</v>
      </c>
      <c r="BN769" s="272" t="str">
        <f>IF(COUNTIFS($N$28,"=practic?*"),W30,"")</f>
        <v/>
      </c>
      <c r="BO769" s="124"/>
      <c r="BP769" s="310"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8"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0" t="e">
        <f t="shared" si="237"/>
        <v>#VALUE!</v>
      </c>
      <c r="BL770" s="124"/>
      <c r="BM770" s="310" t="e">
        <f t="shared" si="238"/>
        <v>#VALUE!</v>
      </c>
      <c r="BN770" s="272" t="str">
        <f>IF(COUNTIFS($N$31,"=practic?*"),W33,"")</f>
        <v/>
      </c>
      <c r="BO770" s="124"/>
      <c r="BP770" s="310"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8"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0" t="e">
        <f t="shared" si="237"/>
        <v>#VALUE!</v>
      </c>
      <c r="BL771" s="124"/>
      <c r="BM771" s="310" t="e">
        <f t="shared" si="238"/>
        <v>#VALUE!</v>
      </c>
      <c r="BN771" s="272" t="str">
        <f>IF(COUNTIFS($N$34,"=practic?*"),W36,"")</f>
        <v/>
      </c>
      <c r="BO771" s="124"/>
      <c r="BP771" s="310"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8"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0" t="e">
        <f t="shared" si="237"/>
        <v>#VALUE!</v>
      </c>
      <c r="BL772" s="124"/>
      <c r="BM772" s="310" t="e">
        <f t="shared" si="238"/>
        <v>#VALUE!</v>
      </c>
      <c r="BN772" s="272" t="str">
        <f>IF(COUNTIFS($N$37,"=practic?*"),W39,"")</f>
        <v/>
      </c>
      <c r="BO772" s="124"/>
      <c r="BP772" s="310"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8"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0" t="e">
        <f t="shared" si="237"/>
        <v>#VALUE!</v>
      </c>
      <c r="BL773" s="124"/>
      <c r="BM773" s="310" t="e">
        <f t="shared" si="238"/>
        <v>#VALUE!</v>
      </c>
      <c r="BN773" s="272" t="str">
        <f>IF(COUNTIFS($N$40,"=practic?*"),W42,"")</f>
        <v/>
      </c>
      <c r="BO773" s="124"/>
      <c r="BP773" s="310"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8"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0" t="e">
        <f t="shared" si="237"/>
        <v>#VALUE!</v>
      </c>
      <c r="BL774" s="124"/>
      <c r="BM774" s="310" t="e">
        <f t="shared" si="238"/>
        <v>#VALUE!</v>
      </c>
      <c r="BN774" s="272" t="str">
        <f>IF(COUNTIFS($N$43,"=practic?*"),W45,"")</f>
        <v/>
      </c>
      <c r="BO774" s="124"/>
      <c r="BP774" s="310"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8"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0" t="e">
        <f t="shared" si="237"/>
        <v>#VALUE!</v>
      </c>
      <c r="BL775" s="124"/>
      <c r="BM775" s="310" t="e">
        <f t="shared" si="238"/>
        <v>#VALUE!</v>
      </c>
      <c r="BN775" s="272" t="str">
        <f>IF(COUNTIFS($N$46,"=practic?*"),W48,"")</f>
        <v/>
      </c>
      <c r="BO775" s="124"/>
      <c r="BP775" s="310"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8"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8" t="e">
        <f t="shared" si="237"/>
        <v>#VALUE!</v>
      </c>
      <c r="BL776" s="124"/>
      <c r="BM776" s="368" t="e">
        <f t="shared" si="238"/>
        <v>#VALUE!</v>
      </c>
      <c r="BN776" s="272" t="str">
        <f>IF(COUNTIFS($N$49,"=practic?*"),W51,"")</f>
        <v/>
      </c>
      <c r="BO776" s="124"/>
      <c r="BP776" s="368"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8"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8"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0" t="e">
        <f>ROUND(BN778/14,1)</f>
        <v>#VALUE!</v>
      </c>
      <c r="BL778" s="124"/>
      <c r="BM778" s="310" t="e">
        <f>BK778+BL778</f>
        <v>#VALUE!</v>
      </c>
      <c r="BN778" s="272" t="str">
        <f>IF(COUNTIFS($Z$19,"=practic?*"),AI21,"")</f>
        <v/>
      </c>
      <c r="BO778" s="124"/>
      <c r="BP778" s="310"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8"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0" t="e">
        <f t="shared" ref="BK779:BK788" si="245">ROUND(BN779/14,1)</f>
        <v>#VALUE!</v>
      </c>
      <c r="BL779" s="124"/>
      <c r="BM779" s="310" t="e">
        <f t="shared" ref="BM779:BM788" si="246">BK779+BL779</f>
        <v>#VALUE!</v>
      </c>
      <c r="BN779" s="272" t="str">
        <f>IF(COUNTIFS($Z$22,"=practic?*"),AI24,"")</f>
        <v/>
      </c>
      <c r="BO779" s="124"/>
      <c r="BP779" s="310"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8"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0" t="e">
        <f t="shared" si="245"/>
        <v>#VALUE!</v>
      </c>
      <c r="BL780" s="124"/>
      <c r="BM780" s="310" t="e">
        <f t="shared" si="246"/>
        <v>#VALUE!</v>
      </c>
      <c r="BN780" s="272" t="str">
        <f>IF(COUNTIFS($Z$25,"=practic?*"),AI27,"")</f>
        <v/>
      </c>
      <c r="BO780" s="124"/>
      <c r="BP780" s="310"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8"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0" t="e">
        <f t="shared" si="245"/>
        <v>#VALUE!</v>
      </c>
      <c r="BL781" s="124"/>
      <c r="BM781" s="310" t="e">
        <f t="shared" si="246"/>
        <v>#VALUE!</v>
      </c>
      <c r="BN781" s="272" t="str">
        <f>IF(COUNTIFS($Z$28,"=practic?*"),AI30,"")</f>
        <v/>
      </c>
      <c r="BO781" s="124"/>
      <c r="BP781" s="310"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8"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0" t="e">
        <f t="shared" si="245"/>
        <v>#VALUE!</v>
      </c>
      <c r="BL782" s="124"/>
      <c r="BM782" s="310" t="e">
        <f t="shared" si="246"/>
        <v>#VALUE!</v>
      </c>
      <c r="BN782" s="272" t="str">
        <f>IF(COUNTIFS($Z$31,"=practic?*"),AI33,"")</f>
        <v/>
      </c>
      <c r="BO782" s="124"/>
      <c r="BP782" s="310"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8"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0" t="e">
        <f t="shared" si="245"/>
        <v>#VALUE!</v>
      </c>
      <c r="BL783" s="124"/>
      <c r="BM783" s="310" t="e">
        <f t="shared" si="246"/>
        <v>#VALUE!</v>
      </c>
      <c r="BN783" s="272" t="str">
        <f>IF(COUNTIFS($Z$34,"=practic?*"),AI36,"")</f>
        <v/>
      </c>
      <c r="BO783" s="124"/>
      <c r="BP783" s="310"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8"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0" t="e">
        <f t="shared" si="245"/>
        <v>#VALUE!</v>
      </c>
      <c r="BL784" s="124"/>
      <c r="BM784" s="310" t="e">
        <f t="shared" si="246"/>
        <v>#VALUE!</v>
      </c>
      <c r="BN784" s="272" t="str">
        <f>IF(COUNTIFS($Z$37,"=practic?*"),AI39,"")</f>
        <v/>
      </c>
      <c r="BO784" s="124"/>
      <c r="BP784" s="310"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8"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0" t="e">
        <f t="shared" si="245"/>
        <v>#VALUE!</v>
      </c>
      <c r="BL785" s="124"/>
      <c r="BM785" s="310" t="e">
        <f t="shared" si="246"/>
        <v>#VALUE!</v>
      </c>
      <c r="BN785" s="272" t="str">
        <f>IF(COUNTIFS($Z$40,"=practic?*"),AI42,"")</f>
        <v/>
      </c>
      <c r="BO785" s="124"/>
      <c r="BP785" s="310"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8"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0" t="e">
        <f t="shared" si="245"/>
        <v>#VALUE!</v>
      </c>
      <c r="BL786" s="124"/>
      <c r="BM786" s="310" t="e">
        <f t="shared" si="246"/>
        <v>#VALUE!</v>
      </c>
      <c r="BN786" s="272" t="str">
        <f>IF(COUNTIFS($Z$43,"=practic?*"),AI45,"")</f>
        <v/>
      </c>
      <c r="BO786" s="124"/>
      <c r="BP786" s="310"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8"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0" t="e">
        <f t="shared" si="245"/>
        <v>#VALUE!</v>
      </c>
      <c r="BL787" s="124"/>
      <c r="BM787" s="310" t="e">
        <f t="shared" si="246"/>
        <v>#VALUE!</v>
      </c>
      <c r="BN787" s="272" t="str">
        <f>IF(COUNTIFS($Z$46,"=practic?*"),AI48,"")</f>
        <v/>
      </c>
      <c r="BO787" s="124"/>
      <c r="BP787" s="310"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8"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8">
        <f t="shared" si="245"/>
        <v>0</v>
      </c>
      <c r="BL788" s="124"/>
      <c r="BM788" s="368">
        <f t="shared" si="246"/>
        <v>0</v>
      </c>
      <c r="BN788" s="272" t="str">
        <f>IF(COUNTIFS($Z$49,"=practic?*"),AI51,"0")</f>
        <v>0</v>
      </c>
      <c r="BO788" s="124"/>
      <c r="BP788" s="368">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8"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8"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0" t="e">
        <f>ROUND(BN790/14,1)</f>
        <v>#VALUE!</v>
      </c>
      <c r="BL790" s="124"/>
      <c r="BM790" s="310" t="e">
        <f>BK790+BL790</f>
        <v>#VALUE!</v>
      </c>
      <c r="BN790" s="272" t="str">
        <f>IF(COUNTIFS($AL$19,"=practic?*"),AU21,"")</f>
        <v/>
      </c>
      <c r="BO790" s="124"/>
      <c r="BP790" s="310"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8"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0" t="e">
        <f t="shared" ref="BK791:BK800" si="253">ROUND(BN791/14,1)</f>
        <v>#VALUE!</v>
      </c>
      <c r="BL791" s="124"/>
      <c r="BM791" s="310" t="e">
        <f t="shared" ref="BM791:BM800" si="254">BK791+BL791</f>
        <v>#VALUE!</v>
      </c>
      <c r="BN791" s="272" t="str">
        <f>IF(COUNTIFS($AL$22,"=practic?*"),AU24,"")</f>
        <v/>
      </c>
      <c r="BO791" s="124"/>
      <c r="BP791" s="310"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8"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0" t="e">
        <f t="shared" si="253"/>
        <v>#VALUE!</v>
      </c>
      <c r="BL792" s="124"/>
      <c r="BM792" s="310" t="e">
        <f t="shared" si="254"/>
        <v>#VALUE!</v>
      </c>
      <c r="BN792" s="272" t="str">
        <f>IF(COUNTIFS($AL$25,"=practic?*"),AU27,"")</f>
        <v/>
      </c>
      <c r="BO792" s="124"/>
      <c r="BP792" s="310"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8"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0" t="e">
        <f t="shared" si="253"/>
        <v>#VALUE!</v>
      </c>
      <c r="BL793" s="124"/>
      <c r="BM793" s="310" t="e">
        <f t="shared" si="254"/>
        <v>#VALUE!</v>
      </c>
      <c r="BN793" s="272" t="str">
        <f>IF(COUNTIFS($AL$28,"=practic?*"),AU30,"")</f>
        <v/>
      </c>
      <c r="BO793" s="124"/>
      <c r="BP793" s="310"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8"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0" t="e">
        <f t="shared" si="253"/>
        <v>#VALUE!</v>
      </c>
      <c r="BL794" s="124"/>
      <c r="BM794" s="310" t="e">
        <f t="shared" si="254"/>
        <v>#VALUE!</v>
      </c>
      <c r="BN794" s="272" t="str">
        <f>IF(COUNTIFS($AL$31,"=practic?*"),AU33,"")</f>
        <v/>
      </c>
      <c r="BO794" s="124"/>
      <c r="BP794" s="310"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8"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0" t="e">
        <f t="shared" si="253"/>
        <v>#VALUE!</v>
      </c>
      <c r="BL795" s="124"/>
      <c r="BM795" s="310" t="e">
        <f t="shared" si="254"/>
        <v>#VALUE!</v>
      </c>
      <c r="BN795" s="272" t="str">
        <f>IF(COUNTIFS($AL$34,"=practic?*"),AU36,"")</f>
        <v/>
      </c>
      <c r="BO795" s="124"/>
      <c r="BP795" s="310"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8"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0" t="e">
        <f t="shared" si="253"/>
        <v>#VALUE!</v>
      </c>
      <c r="BL796" s="124"/>
      <c r="BM796" s="310" t="e">
        <f t="shared" si="254"/>
        <v>#VALUE!</v>
      </c>
      <c r="BN796" s="272" t="str">
        <f>IF(COUNTIFS($AL$37,"=practic?*"),AU39,"")</f>
        <v/>
      </c>
      <c r="BO796" s="124"/>
      <c r="BP796" s="310"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8"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0" t="e">
        <f t="shared" si="253"/>
        <v>#VALUE!</v>
      </c>
      <c r="BL797" s="124"/>
      <c r="BM797" s="310" t="e">
        <f t="shared" si="254"/>
        <v>#VALUE!</v>
      </c>
      <c r="BN797" s="272" t="str">
        <f>IF(COUNTIFS($AL$40,"=practic?*"),AU42,"")</f>
        <v/>
      </c>
      <c r="BO797" s="124"/>
      <c r="BP797" s="310"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8" t="str">
        <f t="shared" si="231"/>
        <v/>
      </c>
    </row>
    <row r="798" spans="50:75" ht="21" hidden="1" customHeight="1" x14ac:dyDescent="0.2">
      <c r="AX798" s="124" t="str">
        <f>IF(COUNTIFS($AL$43,"=practic?*"),$AL$45,"")</f>
        <v>L391.20.04.D9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0">
        <f t="shared" si="253"/>
        <v>2.9</v>
      </c>
      <c r="BL798" s="124"/>
      <c r="BM798" s="310">
        <f t="shared" si="254"/>
        <v>2.9</v>
      </c>
      <c r="BN798" s="272">
        <f>IF(COUNTIFS($AL$43,"=practic?*"),AU45,"")</f>
        <v>40</v>
      </c>
      <c r="BO798" s="124"/>
      <c r="BP798" s="310">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8"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0" t="e">
        <f t="shared" si="253"/>
        <v>#VALUE!</v>
      </c>
      <c r="BL799" s="124"/>
      <c r="BM799" s="310" t="e">
        <f t="shared" si="254"/>
        <v>#VALUE!</v>
      </c>
      <c r="BN799" s="272" t="str">
        <f>IF(COUNTIFS($AL$46,"=practic?*"),AU48,"")</f>
        <v/>
      </c>
      <c r="BO799" s="124"/>
      <c r="BP799" s="310"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8"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8" t="e">
        <f t="shared" si="253"/>
        <v>#VALUE!</v>
      </c>
      <c r="BL800" s="124"/>
      <c r="BM800" s="368" t="e">
        <f t="shared" si="254"/>
        <v>#VALUE!</v>
      </c>
      <c r="BN800" s="272" t="str">
        <f>IF(COUNTIFS($AL$49,"=practic?*"),AU51,"")</f>
        <v/>
      </c>
      <c r="BO800" s="124"/>
      <c r="BP800" s="368"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8"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8"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7" t="e">
        <f t="shared" ref="BK802:BK810" si="259">ROUND(BN802/14,1)</f>
        <v>#VALUE!</v>
      </c>
      <c r="BL802" s="124"/>
      <c r="BM802" s="317" t="e">
        <f t="shared" ref="BM802:BM810" si="260">BK802+BL802</f>
        <v>#VALUE!</v>
      </c>
      <c r="BN802" s="272" t="str">
        <f>IF(COUNTIFS($B$71,"=practic?*"),K73,"")</f>
        <v/>
      </c>
      <c r="BO802" s="124"/>
      <c r="BP802" s="317"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8"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7" t="e">
        <f t="shared" si="259"/>
        <v>#VALUE!</v>
      </c>
      <c r="BL803" s="124"/>
      <c r="BM803" s="317" t="e">
        <f t="shared" si="260"/>
        <v>#VALUE!</v>
      </c>
      <c r="BN803" s="272" t="str">
        <f>IF(COUNTIFS($B$74,"=practic?*"),K76,"")</f>
        <v/>
      </c>
      <c r="BO803" s="124"/>
      <c r="BP803" s="317"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8"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7" t="e">
        <f t="shared" si="259"/>
        <v>#VALUE!</v>
      </c>
      <c r="BL804" s="124"/>
      <c r="BM804" s="317" t="e">
        <f t="shared" si="260"/>
        <v>#VALUE!</v>
      </c>
      <c r="BN804" s="272" t="str">
        <f>IF(COUNTIFS($B$77,"=practic?*"),K79,"")</f>
        <v/>
      </c>
      <c r="BO804" s="124"/>
      <c r="BP804" s="317"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8"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7" t="e">
        <f t="shared" si="259"/>
        <v>#VALUE!</v>
      </c>
      <c r="BL805" s="124"/>
      <c r="BM805" s="317" t="e">
        <f t="shared" si="260"/>
        <v>#VALUE!</v>
      </c>
      <c r="BN805" s="272" t="str">
        <f>IF(COUNTIFS($B$80,"=practic?*"),K82,"")</f>
        <v/>
      </c>
      <c r="BO805" s="124"/>
      <c r="BP805" s="317"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8"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7" t="e">
        <f t="shared" si="259"/>
        <v>#VALUE!</v>
      </c>
      <c r="BL806" s="124"/>
      <c r="BM806" s="317" t="e">
        <f t="shared" si="260"/>
        <v>#VALUE!</v>
      </c>
      <c r="BN806" s="272" t="str">
        <f>IF(COUNTIFS($B$83,"=practic?*"),K85,"")</f>
        <v/>
      </c>
      <c r="BO806" s="124"/>
      <c r="BP806" s="317"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8"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7" t="e">
        <f t="shared" si="259"/>
        <v>#VALUE!</v>
      </c>
      <c r="BL807" s="124"/>
      <c r="BM807" s="317" t="e">
        <f t="shared" si="260"/>
        <v>#VALUE!</v>
      </c>
      <c r="BN807" s="272" t="str">
        <f>IF(COUNTIFS($B$86,"=practic?*"),K88,"")</f>
        <v/>
      </c>
      <c r="BO807" s="124"/>
      <c r="BP807" s="317"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8"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7" t="e">
        <f t="shared" si="259"/>
        <v>#VALUE!</v>
      </c>
      <c r="BL808" s="124"/>
      <c r="BM808" s="317" t="e">
        <f t="shared" si="260"/>
        <v>#VALUE!</v>
      </c>
      <c r="BN808" s="272" t="str">
        <f>IF(COUNTIFS($B$89,"=practic?*"),K91,"")</f>
        <v/>
      </c>
      <c r="BO808" s="124"/>
      <c r="BP808" s="317"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8" t="str">
        <f t="shared" si="231"/>
        <v/>
      </c>
    </row>
    <row r="809" spans="50:75" ht="21" hidden="1" customHeight="1" x14ac:dyDescent="0.2">
      <c r="AX809" s="124" t="str">
        <f>IF(COUNTIFS($B$92,"=practic?*"),$B$94,"")</f>
        <v/>
      </c>
      <c r="AY809" s="272">
        <v>8</v>
      </c>
      <c r="AZ809" s="272" t="str">
        <f>IF(COUNTIFS($B$92,"=practic?*"),$B$92,"")</f>
        <v/>
      </c>
      <c r="BA809" s="272" t="str">
        <f t="shared" si="256"/>
        <v/>
      </c>
      <c r="BB809" s="272" t="str">
        <f t="shared" si="257"/>
        <v/>
      </c>
      <c r="BC809" s="272" t="str">
        <f>IF($AZ809="","",$F$94)</f>
        <v/>
      </c>
      <c r="BD809" s="272" t="str">
        <f t="shared" si="258"/>
        <v/>
      </c>
      <c r="BE809" s="124"/>
      <c r="BF809" s="124"/>
      <c r="BG809" s="124"/>
      <c r="BH809" s="124"/>
      <c r="BI809" s="124"/>
      <c r="BJ809" s="124"/>
      <c r="BK809" s="317" t="e">
        <f t="shared" si="259"/>
        <v>#VALUE!</v>
      </c>
      <c r="BL809" s="124"/>
      <c r="BM809" s="317" t="e">
        <f t="shared" si="260"/>
        <v>#VALUE!</v>
      </c>
      <c r="BN809" s="272" t="str">
        <f>IF(COUNTIFS($B$92,"=practic?*"),K94,"")</f>
        <v/>
      </c>
      <c r="BO809" s="124"/>
      <c r="BP809" s="317" t="e">
        <f t="shared" si="261"/>
        <v>#VALUE!</v>
      </c>
      <c r="BQ809" s="127" t="str">
        <f>IF(COUNTIF($AZ809,"=practic?*"),IF($M$94&lt;&gt;"",ROUND($M$94/14,1),""),"")</f>
        <v/>
      </c>
      <c r="BR809" s="127" t="str">
        <f>IF(COUNTIF($AZ809,"=practic?*"),IF($M$94&lt;&gt;"",ROUND($M$94,1),""),"")</f>
        <v/>
      </c>
      <c r="BS809" s="272" t="str">
        <f>IF($AZ809="","",$E$94)</f>
        <v/>
      </c>
      <c r="BT809" s="126" t="str">
        <f>IF($AZ809="","",$L$94)</f>
        <v/>
      </c>
      <c r="BU809" s="126" t="str">
        <f t="shared" si="262"/>
        <v/>
      </c>
      <c r="BV809" s="127" t="str">
        <f t="shared" si="263"/>
        <v/>
      </c>
      <c r="BW809" s="418" t="str">
        <f t="shared" si="231"/>
        <v/>
      </c>
    </row>
    <row r="810" spans="50:75" ht="21" hidden="1" customHeight="1" x14ac:dyDescent="0.2">
      <c r="AX810" s="124" t="str">
        <f>IF(COUNTIFS($B$95,"=practic?*"),$B$97,"")</f>
        <v>L391.20.05.D9</v>
      </c>
      <c r="AY810" s="272">
        <v>9</v>
      </c>
      <c r="AZ810" s="272" t="str">
        <f>IF(COUNTIFS($B$95,"=practic?*"),$B$95,"")</f>
        <v>Practica 2 de domeniu</v>
      </c>
      <c r="BA810" s="272">
        <f t="shared" si="256"/>
        <v>3</v>
      </c>
      <c r="BB810" s="272" t="str">
        <f t="shared" si="257"/>
        <v>5</v>
      </c>
      <c r="BC810" s="272">
        <f>IF($AZ810="","",$F$100)</f>
        <v>0</v>
      </c>
      <c r="BD810" s="127" t="str">
        <f t="shared" si="258"/>
        <v>DI</v>
      </c>
      <c r="BE810" s="124"/>
      <c r="BF810" s="124"/>
      <c r="BG810" s="124"/>
      <c r="BH810" s="124"/>
      <c r="BI810" s="124"/>
      <c r="BJ810" s="124"/>
      <c r="BK810" s="317">
        <f t="shared" si="259"/>
        <v>7.1</v>
      </c>
      <c r="BL810" s="124"/>
      <c r="BM810" s="317">
        <f t="shared" si="260"/>
        <v>7.1</v>
      </c>
      <c r="BN810" s="272">
        <f>IF(COUNTIFS($B$95,"=practic?*"),K97,"")</f>
        <v>100</v>
      </c>
      <c r="BO810" s="124"/>
      <c r="BP810" s="317">
        <f t="shared" si="261"/>
        <v>100</v>
      </c>
      <c r="BQ810" s="127" t="str">
        <f>IF(COUNTIF($AZ810,"=practic?*"),IF($M$100&lt;&gt;"",ROUND($M$100/14,1),""),"")</f>
        <v/>
      </c>
      <c r="BR810" s="127" t="str">
        <f>IF(COUNTIF($AZ810,"=practic?*"),IF($M$100&lt;&gt;"",ROUND($M$100,1),""),"")</f>
        <v/>
      </c>
      <c r="BS810" s="272">
        <f>IF($AZ810="","",$E$100)</f>
        <v>0</v>
      </c>
      <c r="BT810" s="126">
        <f>IF($AZ810="","",$L$100)</f>
        <v>0</v>
      </c>
      <c r="BU810" s="126">
        <f t="shared" si="262"/>
        <v>7.1</v>
      </c>
      <c r="BV810" s="127">
        <f t="shared" si="263"/>
        <v>100</v>
      </c>
      <c r="BW810" s="418" t="str">
        <f t="shared" si="231"/>
        <v>2022</v>
      </c>
    </row>
    <row r="811" spans="50:75" ht="21" hidden="1" customHeight="1" x14ac:dyDescent="0.2">
      <c r="AX811" s="124" t="str">
        <f>IF(COUNTIFS($B$98,"=practic?*"),$B$100,"")</f>
        <v/>
      </c>
      <c r="AY811" s="272">
        <v>10</v>
      </c>
      <c r="AZ811" s="317" t="str">
        <f>IF(COUNTIFS($B$98,"=practic?*"),$B$98,"")</f>
        <v/>
      </c>
      <c r="BA811" s="317" t="str">
        <f t="shared" si="256"/>
        <v/>
      </c>
      <c r="BB811" s="317" t="str">
        <f t="shared" si="257"/>
        <v/>
      </c>
      <c r="BC811" s="317" t="str">
        <f>IF($AZ811="","",$F$100)</f>
        <v/>
      </c>
      <c r="BD811" s="127" t="str">
        <f t="shared" si="258"/>
        <v/>
      </c>
      <c r="BE811" s="124"/>
      <c r="BF811" s="124"/>
      <c r="BG811" s="124"/>
      <c r="BH811" s="124"/>
      <c r="BI811" s="124"/>
      <c r="BJ811" s="124"/>
      <c r="BK811" s="317" t="e">
        <f t="shared" ref="BK811:BK844" si="264">ROUND(BN811/14,1)</f>
        <v>#VALUE!</v>
      </c>
      <c r="BL811" s="124"/>
      <c r="BM811" s="317" t="e">
        <f t="shared" ref="BM811:BM844" si="265">BK811+BL811</f>
        <v>#VALUE!</v>
      </c>
      <c r="BN811" s="317" t="str">
        <f>IF(COUNTIFS($B$98,"=practic?*"),K100,"")</f>
        <v/>
      </c>
      <c r="BO811" s="124"/>
      <c r="BP811" s="317" t="e">
        <f t="shared" ref="BP811:BP844" si="266">BN811+BO811</f>
        <v>#VALUE!</v>
      </c>
      <c r="BQ811" s="127" t="str">
        <f>IF(COUNTIF($AZ811,"=practic?*"),IF($M$100&lt;&gt;"",ROUND($M$100/14,1),""),"")</f>
        <v/>
      </c>
      <c r="BR811" s="127" t="str">
        <f>IF(COUNTIF($AZ811,"=practic?*"),IF($M$100&lt;&gt;"",ROUND($M$100,1),""),"")</f>
        <v/>
      </c>
      <c r="BS811" s="317" t="str">
        <f>IF($AZ811="","",$E$100)</f>
        <v/>
      </c>
      <c r="BT811" s="126" t="str">
        <f>IF($AZ811="","",$L$100)</f>
        <v/>
      </c>
      <c r="BU811" s="126" t="str">
        <f t="shared" si="262"/>
        <v/>
      </c>
      <c r="BV811" s="127" t="str">
        <f t="shared" si="263"/>
        <v/>
      </c>
      <c r="BW811" s="418"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8"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7" t="e">
        <f t="shared" si="264"/>
        <v>#VALUE!</v>
      </c>
      <c r="BL813" s="124"/>
      <c r="BM813" s="317" t="e">
        <f t="shared" si="265"/>
        <v>#VALUE!</v>
      </c>
      <c r="BN813" s="272" t="str">
        <f>IF(COUNTIFS($N$71,"=practic?*"),W73,"")</f>
        <v/>
      </c>
      <c r="BO813" s="124"/>
      <c r="BP813" s="317"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8"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7" t="e">
        <f t="shared" si="264"/>
        <v>#VALUE!</v>
      </c>
      <c r="BL814" s="124"/>
      <c r="BM814" s="317" t="e">
        <f t="shared" si="265"/>
        <v>#VALUE!</v>
      </c>
      <c r="BN814" s="272" t="str">
        <f>IF(COUNTIFS($N$74,"=practic?*"),W76,"")</f>
        <v/>
      </c>
      <c r="BO814" s="124"/>
      <c r="BP814" s="317"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8"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7" t="e">
        <f t="shared" si="264"/>
        <v>#VALUE!</v>
      </c>
      <c r="BL815" s="124"/>
      <c r="BM815" s="317" t="e">
        <f t="shared" si="265"/>
        <v>#VALUE!</v>
      </c>
      <c r="BN815" s="272" t="str">
        <f>IF(COUNTIFS($N$77,"=practic?*"),W79,"")</f>
        <v/>
      </c>
      <c r="BO815" s="124"/>
      <c r="BP815" s="317"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8"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7" t="e">
        <f t="shared" si="264"/>
        <v>#VALUE!</v>
      </c>
      <c r="BL816" s="124"/>
      <c r="BM816" s="317" t="e">
        <f t="shared" si="265"/>
        <v>#VALUE!</v>
      </c>
      <c r="BN816" s="272" t="str">
        <f>IF(COUNTIFS($N$80,"=practic?*"),W82,"")</f>
        <v/>
      </c>
      <c r="BO816" s="124"/>
      <c r="BP816" s="317"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8"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7" t="e">
        <f t="shared" si="264"/>
        <v>#VALUE!</v>
      </c>
      <c r="BL817" s="124"/>
      <c r="BM817" s="317" t="e">
        <f t="shared" si="265"/>
        <v>#VALUE!</v>
      </c>
      <c r="BN817" s="272" t="str">
        <f>IF(COUNTIFS($N$83,"=practic?*"),W85,"")</f>
        <v/>
      </c>
      <c r="BO817" s="124"/>
      <c r="BP817" s="317"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8"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7" t="e">
        <f t="shared" si="264"/>
        <v>#VALUE!</v>
      </c>
      <c r="BL818" s="124"/>
      <c r="BM818" s="317" t="e">
        <f t="shared" si="265"/>
        <v>#VALUE!</v>
      </c>
      <c r="BN818" s="272" t="str">
        <f>IF(COUNTIFS($N$86,"=practic?*"),W88,"")</f>
        <v/>
      </c>
      <c r="BO818" s="124"/>
      <c r="BP818" s="317"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8"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7" t="e">
        <f t="shared" si="264"/>
        <v>#VALUE!</v>
      </c>
      <c r="BL819" s="124"/>
      <c r="BM819" s="317" t="e">
        <f t="shared" si="265"/>
        <v>#VALUE!</v>
      </c>
      <c r="BN819" s="272" t="str">
        <f>IF(COUNTIFS($N$89,"=practic?*"),W91,"")</f>
        <v/>
      </c>
      <c r="BO819" s="124"/>
      <c r="BP819" s="317"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8" t="str">
        <f t="shared" si="231"/>
        <v/>
      </c>
    </row>
    <row r="820" spans="50:75" ht="21" hidden="1" customHeight="1" x14ac:dyDescent="0.2">
      <c r="AX820" s="124" t="str">
        <f>IF(COUNTIFS($N$92,"=practic?*"),$N$94,"")</f>
        <v/>
      </c>
      <c r="AY820" s="272">
        <v>8</v>
      </c>
      <c r="AZ820" s="272" t="str">
        <f>IF(COUNTIFS($N$92,"=practic?*"),$N$92,"")</f>
        <v/>
      </c>
      <c r="BA820" s="272" t="str">
        <f t="shared" si="267"/>
        <v/>
      </c>
      <c r="BB820" s="272" t="str">
        <f t="shared" si="268"/>
        <v/>
      </c>
      <c r="BC820" s="272" t="str">
        <f>IF($AZ820="","",$R$94)</f>
        <v/>
      </c>
      <c r="BD820" s="272" t="str">
        <f t="shared" si="269"/>
        <v/>
      </c>
      <c r="BE820" s="124"/>
      <c r="BF820" s="124"/>
      <c r="BG820" s="124"/>
      <c r="BH820" s="124"/>
      <c r="BI820" s="124"/>
      <c r="BJ820" s="124"/>
      <c r="BK820" s="317" t="e">
        <f t="shared" si="264"/>
        <v>#VALUE!</v>
      </c>
      <c r="BL820" s="124"/>
      <c r="BM820" s="317" t="e">
        <f t="shared" si="265"/>
        <v>#VALUE!</v>
      </c>
      <c r="BN820" s="272" t="str">
        <f>IF(COUNTIFS($N$92,"=practic?*"),W94,"")</f>
        <v/>
      </c>
      <c r="BO820" s="124"/>
      <c r="BP820" s="317" t="e">
        <f t="shared" si="266"/>
        <v>#VALUE!</v>
      </c>
      <c r="BQ820" s="127" t="str">
        <f>IF(COUNTIF($AZ820,"=practic?*"),IF($Y$94&lt;&gt;"",ROUND($Y$94/14,1),""),"")</f>
        <v/>
      </c>
      <c r="BR820" s="127" t="str">
        <f>IF(COUNTIF($AZ820,"=practic?*"),IF($Y$94&lt;&gt;"",ROUND($Y$94,1),""),"")</f>
        <v/>
      </c>
      <c r="BS820" s="272" t="str">
        <f>IF($AZ820="","",$Q$94)</f>
        <v/>
      </c>
      <c r="BT820" s="126" t="str">
        <f>IF($AZ820="","",$X$94)</f>
        <v/>
      </c>
      <c r="BU820" s="126" t="str">
        <f t="shared" si="270"/>
        <v/>
      </c>
      <c r="BV820" s="127" t="str">
        <f t="shared" si="271"/>
        <v/>
      </c>
      <c r="BW820" s="418" t="str">
        <f t="shared" si="231"/>
        <v/>
      </c>
    </row>
    <row r="821" spans="50:75" ht="21" hidden="1" customHeight="1" x14ac:dyDescent="0.2">
      <c r="AX821" s="124" t="str">
        <f>IF(COUNTIFS($N$95,"=practic?*"),$N$97,"")</f>
        <v>L391.20.06.S9</v>
      </c>
      <c r="AY821" s="272">
        <v>9</v>
      </c>
      <c r="AZ821" s="272" t="str">
        <f>IF(COUNTIFS($N$95,"=practic?*"),$N$95,"")</f>
        <v>Practica 3 de specialitate</v>
      </c>
      <c r="BA821" s="272">
        <f t="shared" si="267"/>
        <v>3</v>
      </c>
      <c r="BB821" s="272" t="str">
        <f t="shared" si="268"/>
        <v>6</v>
      </c>
      <c r="BC821" s="272">
        <f>IF($AZ821="","",$R$100)</f>
        <v>0</v>
      </c>
      <c r="BD821" s="127" t="str">
        <f t="shared" si="269"/>
        <v>DI</v>
      </c>
      <c r="BE821" s="124"/>
      <c r="BF821" s="124"/>
      <c r="BG821" s="124"/>
      <c r="BH821" s="124"/>
      <c r="BI821" s="124"/>
      <c r="BJ821" s="124"/>
      <c r="BK821" s="317">
        <f t="shared" si="264"/>
        <v>7.1</v>
      </c>
      <c r="BL821" s="124"/>
      <c r="BM821" s="317">
        <f t="shared" si="265"/>
        <v>7.1</v>
      </c>
      <c r="BN821" s="272">
        <f>IF(COUNTIFS($N$95,"=practic?*"),W97,"")</f>
        <v>100</v>
      </c>
      <c r="BO821" s="124"/>
      <c r="BP821" s="317">
        <f t="shared" si="266"/>
        <v>100</v>
      </c>
      <c r="BQ821" s="127" t="str">
        <f>IF(COUNTIF($AZ821,"=practic?*"),IF($Y$100&lt;&gt;"",ROUND($Y$100/14,1),""),"")</f>
        <v/>
      </c>
      <c r="BR821" s="127" t="str">
        <f>IF(COUNTIF($AZ821,"=practic?*"),IF($Y$100&lt;&gt;"",ROUND($Y$100,1),""),"")</f>
        <v/>
      </c>
      <c r="BS821" s="272">
        <f>IF($AZ821="","",$Q$100)</f>
        <v>0</v>
      </c>
      <c r="BT821" s="126">
        <f>IF($AZ821="","",$X$100)</f>
        <v>0</v>
      </c>
      <c r="BU821" s="126">
        <f t="shared" si="270"/>
        <v>7.1</v>
      </c>
      <c r="BV821" s="127">
        <f t="shared" si="271"/>
        <v>100</v>
      </c>
      <c r="BW821" s="418" t="str">
        <f t="shared" si="231"/>
        <v>2022</v>
      </c>
    </row>
    <row r="822" spans="50:75" ht="21" hidden="1" customHeight="1" x14ac:dyDescent="0.2">
      <c r="AX822" s="124" t="str">
        <f>IF(COUNTIFS($N$98,"=practic?*"),$N$100,"")</f>
        <v/>
      </c>
      <c r="AY822" s="272">
        <v>10</v>
      </c>
      <c r="AZ822" s="317" t="str">
        <f>IF(COUNTIFS($N$98,"=practic?*"),$N$98,"")</f>
        <v/>
      </c>
      <c r="BA822" s="317" t="str">
        <f t="shared" si="267"/>
        <v/>
      </c>
      <c r="BB822" s="317" t="str">
        <f t="shared" si="268"/>
        <v/>
      </c>
      <c r="BC822" s="317" t="str">
        <f>IF($AZ822="","",$R$100)</f>
        <v/>
      </c>
      <c r="BD822" s="127" t="str">
        <f t="shared" si="269"/>
        <v/>
      </c>
      <c r="BE822" s="124"/>
      <c r="BF822" s="124"/>
      <c r="BG822" s="124"/>
      <c r="BH822" s="124"/>
      <c r="BI822" s="124"/>
      <c r="BJ822" s="124"/>
      <c r="BK822" s="317" t="e">
        <f t="shared" si="264"/>
        <v>#VALUE!</v>
      </c>
      <c r="BL822" s="124"/>
      <c r="BM822" s="317" t="e">
        <f t="shared" si="265"/>
        <v>#VALUE!</v>
      </c>
      <c r="BN822" s="317" t="str">
        <f>IF(COUNTIFS($N$98,"=practic?*"),W100,"")</f>
        <v/>
      </c>
      <c r="BO822" s="124"/>
      <c r="BP822" s="317" t="e">
        <f t="shared" si="266"/>
        <v>#VALUE!</v>
      </c>
      <c r="BQ822" s="127" t="str">
        <f>IF(COUNTIF($AZ822,"=practic?*"),IF($Y$100&lt;&gt;"",ROUND($Y$100/14,1),""),"")</f>
        <v/>
      </c>
      <c r="BR822" s="127" t="str">
        <f>IF(COUNTIF($AZ822,"=practic?*"),IF($Y$100&lt;&gt;"",ROUND($Y$100,1),""),"")</f>
        <v/>
      </c>
      <c r="BS822" s="317" t="str">
        <f>IF($AZ822="","",$Q$100)</f>
        <v/>
      </c>
      <c r="BT822" s="126" t="str">
        <f>IF($AZ822="","",$X$100)</f>
        <v/>
      </c>
      <c r="BU822" s="126" t="str">
        <f t="shared" si="270"/>
        <v/>
      </c>
      <c r="BV822" s="127" t="str">
        <f t="shared" si="271"/>
        <v/>
      </c>
      <c r="BW822" s="418"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8"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7" t="e">
        <f t="shared" si="264"/>
        <v>#VALUE!</v>
      </c>
      <c r="BL824" s="124"/>
      <c r="BM824" s="317" t="e">
        <f t="shared" si="265"/>
        <v>#VALUE!</v>
      </c>
      <c r="BN824" s="272" t="str">
        <f>IF(COUNTIFS($Z$71,"=practic?*"),AI73,"")</f>
        <v/>
      </c>
      <c r="BO824" s="124"/>
      <c r="BP824" s="317"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8"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7" t="e">
        <f t="shared" si="264"/>
        <v>#VALUE!</v>
      </c>
      <c r="BL825" s="124"/>
      <c r="BM825" s="317" t="e">
        <f t="shared" si="265"/>
        <v>#VALUE!</v>
      </c>
      <c r="BN825" s="272" t="str">
        <f>IF(COUNTIFS($Z$74,"=practic?*"),AI76,"")</f>
        <v/>
      </c>
      <c r="BO825" s="124"/>
      <c r="BP825" s="317"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8"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7" t="e">
        <f t="shared" si="264"/>
        <v>#VALUE!</v>
      </c>
      <c r="BL826" s="124"/>
      <c r="BM826" s="317" t="e">
        <f t="shared" si="265"/>
        <v>#VALUE!</v>
      </c>
      <c r="BN826" s="272" t="str">
        <f>IF(COUNTIFS($Z$77,"=practic?*"),AI79,"")</f>
        <v/>
      </c>
      <c r="BO826" s="124"/>
      <c r="BP826" s="317"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8"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7" t="e">
        <f t="shared" si="264"/>
        <v>#VALUE!</v>
      </c>
      <c r="BL827" s="124"/>
      <c r="BM827" s="317" t="e">
        <f t="shared" si="265"/>
        <v>#VALUE!</v>
      </c>
      <c r="BN827" s="272" t="str">
        <f>IF(COUNTIFS($Z$80,"=practic?*"),AI82,"")</f>
        <v/>
      </c>
      <c r="BO827" s="124"/>
      <c r="BP827" s="317"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8"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7" t="e">
        <f t="shared" si="264"/>
        <v>#VALUE!</v>
      </c>
      <c r="BL828" s="124"/>
      <c r="BM828" s="317" t="e">
        <f t="shared" si="265"/>
        <v>#VALUE!</v>
      </c>
      <c r="BN828" s="272" t="str">
        <f>IF(COUNTIFS($Z$83,"=practic?*"),AI85,"")</f>
        <v/>
      </c>
      <c r="BO828" s="124"/>
      <c r="BP828" s="317"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8"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7" t="e">
        <f t="shared" si="264"/>
        <v>#VALUE!</v>
      </c>
      <c r="BL829" s="124"/>
      <c r="BM829" s="317" t="e">
        <f t="shared" si="265"/>
        <v>#VALUE!</v>
      </c>
      <c r="BN829" s="272" t="str">
        <f>IF(COUNTIFS($Z$86,"=practic?*"),AI88,"")</f>
        <v/>
      </c>
      <c r="BO829" s="124"/>
      <c r="BP829" s="317"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8"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7" t="e">
        <f t="shared" si="264"/>
        <v>#VALUE!</v>
      </c>
      <c r="BL830" s="124"/>
      <c r="BM830" s="317" t="e">
        <f t="shared" si="265"/>
        <v>#VALUE!</v>
      </c>
      <c r="BN830" s="272" t="str">
        <f>IF(COUNTIFS($Z$89,"=practic?*"),AI91,"")</f>
        <v/>
      </c>
      <c r="BO830" s="124"/>
      <c r="BP830" s="317"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8"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7" t="e">
        <f t="shared" si="264"/>
        <v>#VALUE!</v>
      </c>
      <c r="BL831" s="124"/>
      <c r="BM831" s="317" t="e">
        <f t="shared" si="265"/>
        <v>#VALUE!</v>
      </c>
      <c r="BN831" s="272" t="str">
        <f>IF(COUNTIFS($Z$92,"=practic?*"),AI94,"")</f>
        <v/>
      </c>
      <c r="BO831" s="124"/>
      <c r="BP831" s="317"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8"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7" t="e">
        <f t="shared" si="264"/>
        <v>#VALUE!</v>
      </c>
      <c r="BL832" s="124"/>
      <c r="BM832" s="317" t="e">
        <f t="shared" si="265"/>
        <v>#VALUE!</v>
      </c>
      <c r="BN832" s="272" t="str">
        <f>IF(COUNTIFS($Z$95,"=practic?*"),AI97,"")</f>
        <v/>
      </c>
      <c r="BO832" s="124"/>
      <c r="BP832" s="317"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8" t="str">
        <f t="shared" si="277"/>
        <v/>
      </c>
    </row>
    <row r="833" spans="50:75" ht="21" hidden="1" customHeight="1" x14ac:dyDescent="0.2">
      <c r="AX833" s="124" t="str">
        <f>IF(COUNTIFS($Z$98,"=practic?*"),$Z$100,"")</f>
        <v/>
      </c>
      <c r="AY833" s="272">
        <v>10</v>
      </c>
      <c r="AZ833" s="317" t="str">
        <f>IF(COUNTIFS($Z$98,"=practic?*"),$Z$98,"")</f>
        <v/>
      </c>
      <c r="BA833" s="317" t="str">
        <f t="shared" si="272"/>
        <v/>
      </c>
      <c r="BB833" s="317" t="str">
        <f t="shared" si="273"/>
        <v/>
      </c>
      <c r="BC833" s="317" t="str">
        <f>IF($AZ833="","",$AD$100)</f>
        <v/>
      </c>
      <c r="BD833" s="127" t="str">
        <f t="shared" si="274"/>
        <v/>
      </c>
      <c r="BE833" s="124"/>
      <c r="BF833" s="124"/>
      <c r="BG833" s="124"/>
      <c r="BH833" s="124"/>
      <c r="BI833" s="124"/>
      <c r="BJ833" s="124"/>
      <c r="BK833" s="317" t="e">
        <f t="shared" si="264"/>
        <v>#VALUE!</v>
      </c>
      <c r="BL833" s="124"/>
      <c r="BM833" s="317" t="e">
        <f t="shared" si="265"/>
        <v>#VALUE!</v>
      </c>
      <c r="BN833" s="317" t="str">
        <f>IF(COUNTIFS($Z$98,"=practic?*"),AI100,"")</f>
        <v/>
      </c>
      <c r="BO833" s="124"/>
      <c r="BP833" s="317" t="e">
        <f t="shared" si="266"/>
        <v>#VALUE!</v>
      </c>
      <c r="BQ833" s="127" t="str">
        <f>IF(COUNTIF($AZ833,"=practic?*"),IF($AK$100&lt;&gt;"",ROUND($AK$100/14,1),""),"")</f>
        <v/>
      </c>
      <c r="BR833" s="127" t="str">
        <f>IF(COUNTIF($AZ833,"=practic?*"),IF($AK$100&lt;&gt;"",ROUND($AK$100,1),""),"")</f>
        <v/>
      </c>
      <c r="BS833" s="317" t="str">
        <f>IF($AZ833="","",$AC$100)</f>
        <v/>
      </c>
      <c r="BT833" s="126" t="str">
        <f>IF($AZ833="","",$AJ$100)</f>
        <v/>
      </c>
      <c r="BU833" s="126" t="str">
        <f t="shared" si="275"/>
        <v/>
      </c>
      <c r="BV833" s="127" t="str">
        <f t="shared" si="276"/>
        <v/>
      </c>
      <c r="BW833" s="418"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8"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8" t="e">
        <f t="shared" si="264"/>
        <v>#VALUE!</v>
      </c>
      <c r="BL835" s="124"/>
      <c r="BM835" s="328" t="e">
        <f t="shared" si="265"/>
        <v>#VALUE!</v>
      </c>
      <c r="BN835" s="272" t="str">
        <f>IF(COUNTIFS($AL$71,"=practic?*"),AU73,"")</f>
        <v/>
      </c>
      <c r="BO835" s="124"/>
      <c r="BP835" s="328"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8"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8" t="e">
        <f t="shared" si="264"/>
        <v>#VALUE!</v>
      </c>
      <c r="BL836" s="124"/>
      <c r="BM836" s="328" t="e">
        <f t="shared" si="265"/>
        <v>#VALUE!</v>
      </c>
      <c r="BN836" s="272" t="str">
        <f>IF(COUNTIFS($AL$74,"=practic?*"),AU76,"")</f>
        <v/>
      </c>
      <c r="BO836" s="124"/>
      <c r="BP836" s="328"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8"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8" t="e">
        <f t="shared" si="264"/>
        <v>#VALUE!</v>
      </c>
      <c r="BL837" s="124"/>
      <c r="BM837" s="328" t="e">
        <f t="shared" si="265"/>
        <v>#VALUE!</v>
      </c>
      <c r="BN837" s="272" t="str">
        <f>IF(COUNTIFS($AL$77,"=practic?*"),AU79,"")</f>
        <v/>
      </c>
      <c r="BO837" s="124"/>
      <c r="BP837" s="328"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8"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8" t="e">
        <f t="shared" si="264"/>
        <v>#VALUE!</v>
      </c>
      <c r="BL838" s="124"/>
      <c r="BM838" s="328" t="e">
        <f t="shared" si="265"/>
        <v>#VALUE!</v>
      </c>
      <c r="BN838" s="272" t="str">
        <f>IF(COUNTIFS($AL$80,"=practic?*"),AU82,"")</f>
        <v/>
      </c>
      <c r="BO838" s="124"/>
      <c r="BP838" s="328"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8"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8" t="e">
        <f t="shared" si="264"/>
        <v>#VALUE!</v>
      </c>
      <c r="BL839" s="124"/>
      <c r="BM839" s="328" t="e">
        <f t="shared" si="265"/>
        <v>#VALUE!</v>
      </c>
      <c r="BN839" s="272" t="str">
        <f>IF(COUNTIFS($AL$83,"=practic?*"),AU85,"")</f>
        <v/>
      </c>
      <c r="BO839" s="124"/>
      <c r="BP839" s="328"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8"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8" t="e">
        <f t="shared" si="264"/>
        <v>#VALUE!</v>
      </c>
      <c r="BL840" s="124"/>
      <c r="BM840" s="328" t="e">
        <f t="shared" si="265"/>
        <v>#VALUE!</v>
      </c>
      <c r="BN840" s="272" t="str">
        <f>IF(COUNTIFS($AL$86,"=practic?*"),AU88,"")</f>
        <v/>
      </c>
      <c r="BO840" s="124"/>
      <c r="BP840" s="328"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8"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8" t="e">
        <f t="shared" si="264"/>
        <v>#VALUE!</v>
      </c>
      <c r="BL841" s="124"/>
      <c r="BM841" s="328" t="e">
        <f t="shared" si="265"/>
        <v>#VALUE!</v>
      </c>
      <c r="BN841" s="272" t="str">
        <f>IF(COUNTIFS($AL$89,"=practic?*"),AU91,"")</f>
        <v/>
      </c>
      <c r="BO841" s="124"/>
      <c r="BP841" s="328"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8"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8" t="e">
        <f t="shared" si="264"/>
        <v>#VALUE!</v>
      </c>
      <c r="BL842" s="124"/>
      <c r="BM842" s="328" t="e">
        <f t="shared" si="265"/>
        <v>#VALUE!</v>
      </c>
      <c r="BN842" s="272" t="str">
        <f>IF(COUNTIFS($AL$92,"=practic?*"),AU94,"")</f>
        <v/>
      </c>
      <c r="BO842" s="124"/>
      <c r="BP842" s="328"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8"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8" t="e">
        <f t="shared" si="264"/>
        <v>#VALUE!</v>
      </c>
      <c r="BL843" s="124"/>
      <c r="BM843" s="328" t="e">
        <f t="shared" si="265"/>
        <v>#VALUE!</v>
      </c>
      <c r="BN843" s="272" t="str">
        <f>IF(COUNTIFS($AL$95,"=practic?*"),AU97,"")</f>
        <v/>
      </c>
      <c r="BO843" s="124"/>
      <c r="BP843" s="328"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8" t="str">
        <f t="shared" si="277"/>
        <v/>
      </c>
    </row>
    <row r="844" spans="50:75" ht="21" hidden="1" customHeight="1" x14ac:dyDescent="0.2">
      <c r="AX844" s="124" t="str">
        <f>IF(COUNTIFS($AL$98,"=practic?*"),$AL$100,"")</f>
        <v/>
      </c>
      <c r="AY844" s="272">
        <v>10</v>
      </c>
      <c r="AZ844" s="328" t="str">
        <f>IF(COUNTIFS($AL$98,"=practic?*"),$AL$98,"")</f>
        <v/>
      </c>
      <c r="BA844" s="328" t="str">
        <f t="shared" si="278"/>
        <v/>
      </c>
      <c r="BB844" s="328" t="str">
        <f t="shared" si="279"/>
        <v/>
      </c>
      <c r="BC844" s="328" t="str">
        <f>IF($AZ844="","",$AP$100)</f>
        <v/>
      </c>
      <c r="BD844" s="127" t="str">
        <f t="shared" si="280"/>
        <v/>
      </c>
      <c r="BE844" s="124"/>
      <c r="BF844" s="124"/>
      <c r="BG844" s="124"/>
      <c r="BH844" s="124"/>
      <c r="BI844" s="124"/>
      <c r="BJ844" s="124"/>
      <c r="BK844" s="328" t="e">
        <f t="shared" si="264"/>
        <v>#VALUE!</v>
      </c>
      <c r="BL844" s="124"/>
      <c r="BM844" s="328" t="e">
        <f t="shared" si="265"/>
        <v>#VALUE!</v>
      </c>
      <c r="BN844" s="328" t="str">
        <f>IF(COUNTIFS($AL$98,"=practic?*"),AU100,"")</f>
        <v/>
      </c>
      <c r="BO844" s="124"/>
      <c r="BP844" s="328" t="e">
        <f t="shared" si="266"/>
        <v>#VALUE!</v>
      </c>
      <c r="BQ844" s="127" t="str">
        <f>IF(COUNTIF($AZ844,"=practic?*"),IF($AW$100&lt;&gt;"",ROUND($AW$100/14,1),""),"")</f>
        <v/>
      </c>
      <c r="BR844" s="127" t="str">
        <f>IF(COUNTIF($AZ844,"=practic?*"),IF($AW$100&lt;&gt;"",ROUND($AW$100,1),""),"")</f>
        <v/>
      </c>
      <c r="BS844" s="328" t="str">
        <f>IF($AZ844="","",$AO$100)</f>
        <v/>
      </c>
      <c r="BT844" s="126" t="str">
        <f>IF($AZ844="","",$AV$100)</f>
        <v/>
      </c>
      <c r="BU844" s="126" t="str">
        <f t="shared" si="281"/>
        <v/>
      </c>
      <c r="BV844" s="127" t="str">
        <f t="shared" si="282"/>
        <v/>
      </c>
      <c r="BW844" s="418"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AUTOVEHICULELOR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AUTOVEHICULELOR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AUTOVEHICULE RUTIERE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18</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2"/>
      <c r="M19" s="591" t="s">
        <v>105</v>
      </c>
      <c r="N19" s="599"/>
      <c r="O19" s="600"/>
    </row>
    <row r="20" spans="1:20" s="103" customFormat="1" ht="24" thickBot="1" x14ac:dyDescent="0.4">
      <c r="B20" s="592"/>
      <c r="C20" s="353" t="s">
        <v>111</v>
      </c>
      <c r="D20" s="358" t="s">
        <v>112</v>
      </c>
      <c r="E20" s="359" t="s">
        <v>140</v>
      </c>
      <c r="H20" s="592"/>
      <c r="I20" s="337" t="s">
        <v>111</v>
      </c>
      <c r="J20" s="338" t="s">
        <v>112</v>
      </c>
      <c r="L20" s="118"/>
      <c r="M20" s="592"/>
      <c r="N20" s="337" t="s">
        <v>111</v>
      </c>
      <c r="O20" s="338"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29" t="str">
        <f>IF(PLANURI!O457,"DA","NU")</f>
        <v>DA</v>
      </c>
      <c r="J21" s="181" t="str">
        <f>IF(PLANURI!O469,"DA","NU")</f>
        <v>DA</v>
      </c>
      <c r="L21" s="333"/>
      <c r="M21" s="117" t="s">
        <v>106</v>
      </c>
      <c r="N21" s="404">
        <f>PLANURI!P457</f>
        <v>25</v>
      </c>
      <c r="O21" s="405">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0" t="str">
        <f>IF(PLANURI!O482,"DA","NU")</f>
        <v>DA</v>
      </c>
      <c r="J22" s="182" t="str">
        <f>IF(PLANURI!O494,"DA","NU")</f>
        <v>DA</v>
      </c>
      <c r="L22" s="333"/>
      <c r="M22" s="115" t="s">
        <v>107</v>
      </c>
      <c r="N22" s="406">
        <f>PLANURI!P482</f>
        <v>25</v>
      </c>
      <c r="O22" s="407">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0" t="str">
        <f>IF(PLANURI!O507,"DA","NU")</f>
        <v>NU</v>
      </c>
      <c r="J23" s="182" t="str">
        <f>IF(PLANURI!O519,"DA","NU")</f>
        <v>NU</v>
      </c>
      <c r="L23" s="333"/>
      <c r="M23" s="115" t="s">
        <v>108</v>
      </c>
      <c r="N23" s="406">
        <f>PLANURI!P507</f>
        <v>25.833333333333332</v>
      </c>
      <c r="O23" s="407">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1" t="str">
        <f>IF(PLANURI!O532,"DA","NU")</f>
        <v>DA</v>
      </c>
      <c r="J24" s="183" t="str">
        <f>IF(PLANURI!O544,"DA","NU")</f>
        <v>NU</v>
      </c>
      <c r="L24" s="333"/>
      <c r="M24" s="116" t="s">
        <v>109</v>
      </c>
      <c r="N24" s="408">
        <f>PLANURI!P532</f>
        <v>25</v>
      </c>
      <c r="O24" s="409">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2"/>
    </row>
    <row r="30" spans="1:20" s="103" customFormat="1" ht="45" customHeight="1" thickBot="1" x14ac:dyDescent="0.4">
      <c r="A30" s="586"/>
      <c r="B30" s="353" t="s">
        <v>111</v>
      </c>
      <c r="C30" s="354" t="s">
        <v>112</v>
      </c>
      <c r="D30" s="353" t="s">
        <v>114</v>
      </c>
      <c r="E30" s="355" t="s">
        <v>118</v>
      </c>
      <c r="F30" s="355" t="s">
        <v>115</v>
      </c>
      <c r="G30" s="355" t="s">
        <v>116</v>
      </c>
      <c r="H30" s="356" t="s">
        <v>117</v>
      </c>
      <c r="I30" s="357"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67</v>
      </c>
      <c r="H40" s="184">
        <v>1</v>
      </c>
      <c r="I40" s="113"/>
    </row>
    <row r="41" spans="1:20" s="103" customFormat="1" ht="23.25" x14ac:dyDescent="0.35">
      <c r="A41" s="103" t="s">
        <v>267</v>
      </c>
      <c r="G41" s="173">
        <f>PLANURI!BA388</f>
        <v>34</v>
      </c>
      <c r="H41" s="185">
        <f>G41/G40</f>
        <v>0.5074626865671642</v>
      </c>
      <c r="I41" s="113"/>
      <c r="K41" s="103" t="s">
        <v>149</v>
      </c>
      <c r="P41" s="125"/>
    </row>
    <row r="42" spans="1:20" s="103" customFormat="1" ht="23.25" x14ac:dyDescent="0.35">
      <c r="A42" s="103" t="s">
        <v>268</v>
      </c>
      <c r="G42" s="173">
        <f>PLANURI!BB388</f>
        <v>25</v>
      </c>
      <c r="H42" s="185">
        <f>G42/G40</f>
        <v>0.37313432835820898</v>
      </c>
      <c r="I42" s="114"/>
    </row>
    <row r="43" spans="1:20" s="103" customFormat="1" ht="20.25" customHeight="1" x14ac:dyDescent="0.35">
      <c r="A43" s="120" t="s">
        <v>269</v>
      </c>
      <c r="B43" s="112"/>
      <c r="C43" s="112"/>
      <c r="D43" s="112"/>
      <c r="E43" s="112"/>
      <c r="F43" s="112"/>
      <c r="G43" s="173">
        <f>PLANURI!BC388</f>
        <v>8</v>
      </c>
      <c r="H43" s="185">
        <f>G43/G40</f>
        <v>0.11940298507462686</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3250</v>
      </c>
      <c r="H48" s="103" t="s">
        <v>121</v>
      </c>
      <c r="I48" s="231">
        <v>1</v>
      </c>
      <c r="K48" s="103" t="s">
        <v>152</v>
      </c>
      <c r="P48" s="121"/>
    </row>
    <row r="49" spans="1:20" s="103" customFormat="1" ht="23.25" x14ac:dyDescent="0.35">
      <c r="A49" s="103" t="s">
        <v>125</v>
      </c>
      <c r="G49" s="229">
        <f>PLANURI!BX388+240</f>
        <v>3026</v>
      </c>
      <c r="H49" s="103" t="s">
        <v>121</v>
      </c>
      <c r="I49" s="232">
        <f>G49/G48</f>
        <v>0.93107692307692302</v>
      </c>
      <c r="K49" s="103" t="s">
        <v>134</v>
      </c>
      <c r="P49" s="122"/>
    </row>
    <row r="50" spans="1:20" ht="23.25" x14ac:dyDescent="0.35">
      <c r="A50" s="103" t="s">
        <v>122</v>
      </c>
      <c r="G50" s="229">
        <f>PLANURI!BY388</f>
        <v>224</v>
      </c>
      <c r="H50" s="103" t="s">
        <v>121</v>
      </c>
      <c r="I50" s="232">
        <f>G50/G48</f>
        <v>6.892307692307692E-2</v>
      </c>
      <c r="K50" s="103" t="s">
        <v>135</v>
      </c>
      <c r="P50" s="122"/>
    </row>
    <row r="51" spans="1:20" ht="23.25" x14ac:dyDescent="0.35">
      <c r="A51" s="103" t="s">
        <v>130</v>
      </c>
      <c r="G51" s="229">
        <f>PLANURI!CB388</f>
        <v>546</v>
      </c>
      <c r="H51" s="103" t="s">
        <v>121</v>
      </c>
      <c r="I51" s="232">
        <f>G51/G48</f>
        <v>0.16800000000000001</v>
      </c>
      <c r="K51" s="103" t="s">
        <v>126</v>
      </c>
      <c r="P51" s="122"/>
    </row>
    <row r="52" spans="1:20" ht="23.25" x14ac:dyDescent="0.35">
      <c r="A52" s="103" t="s">
        <v>131</v>
      </c>
      <c r="G52" s="229">
        <f>PLANURI!CC388+90</f>
        <v>1308</v>
      </c>
      <c r="H52" s="103" t="s">
        <v>121</v>
      </c>
      <c r="I52" s="232">
        <f>G52/G48</f>
        <v>0.40246153846153848</v>
      </c>
      <c r="K52" s="103" t="s">
        <v>127</v>
      </c>
      <c r="P52" s="122"/>
    </row>
    <row r="53" spans="1:20" ht="23.25" x14ac:dyDescent="0.35">
      <c r="A53" s="103" t="s">
        <v>132</v>
      </c>
      <c r="G53" s="229">
        <f>PLANURI!CD388+150</f>
        <v>1144</v>
      </c>
      <c r="H53" s="103" t="s">
        <v>121</v>
      </c>
      <c r="I53" s="232">
        <f>G53/G48</f>
        <v>0.35199999999999998</v>
      </c>
      <c r="K53" s="103" t="s">
        <v>128</v>
      </c>
      <c r="P53" s="122"/>
    </row>
    <row r="54" spans="1:20" ht="23.25" x14ac:dyDescent="0.35">
      <c r="A54" s="103" t="s">
        <v>133</v>
      </c>
      <c r="G54" s="229">
        <f>PLANURI!CE388</f>
        <v>252</v>
      </c>
      <c r="H54" s="103" t="s">
        <v>121</v>
      </c>
      <c r="I54" s="232">
        <f>G54/G48</f>
        <v>7.7538461538461542E-2</v>
      </c>
      <c r="K54" s="103" t="s">
        <v>129</v>
      </c>
      <c r="P54" s="122"/>
    </row>
    <row r="55" spans="1:20" ht="23.25" x14ac:dyDescent="0.35">
      <c r="A55" s="103"/>
      <c r="G55" s="229"/>
      <c r="H55" s="103"/>
      <c r="I55" s="233"/>
      <c r="K55" s="103"/>
      <c r="P55" s="122"/>
    </row>
    <row r="56" spans="1:20" s="103" customFormat="1" ht="23.25" x14ac:dyDescent="0.35">
      <c r="A56" s="103" t="s">
        <v>123</v>
      </c>
      <c r="G56" s="229">
        <f>PLANURI!BZ388</f>
        <v>476</v>
      </c>
      <c r="H56" s="103" t="s">
        <v>121</v>
      </c>
      <c r="I56" s="232">
        <f>G56/G48</f>
        <v>0.14646153846153845</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0.91111111111111109</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28</v>
      </c>
      <c r="C66" s="238">
        <f>PLANURI!BV383/14</f>
        <v>28</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3" customFormat="1" x14ac:dyDescent="0.2">
      <c r="A1" s="423" t="s">
        <v>305</v>
      </c>
      <c r="B1" s="423" t="s">
        <v>52</v>
      </c>
      <c r="C1" s="423">
        <v>20210908</v>
      </c>
      <c r="E1" s="423">
        <v>2021</v>
      </c>
      <c r="F1" s="423">
        <v>9</v>
      </c>
      <c r="G1" s="423">
        <v>8</v>
      </c>
      <c r="H1" s="424" t="s">
        <v>306</v>
      </c>
    </row>
    <row r="2" spans="1:33" s="277" customFormat="1" ht="25.5" x14ac:dyDescent="0.2">
      <c r="A2" s="339" t="str">
        <f>PLANURI!AX444</f>
        <v>codDisciplina</v>
      </c>
      <c r="B2" s="277" t="str">
        <f>PLANURI!AY444</f>
        <v>ID</v>
      </c>
      <c r="C2" s="340" t="str">
        <f>PLANURI!AZ444</f>
        <v>Disciplina</v>
      </c>
      <c r="D2" s="340" t="str">
        <f>PLANURI!BA444</f>
        <v>An</v>
      </c>
      <c r="E2" s="340" t="str">
        <f>PLANURI!BB444</f>
        <v>Sem</v>
      </c>
      <c r="F2" s="277" t="str">
        <f>PLANURI!BC444</f>
        <v>Tip Ev</v>
      </c>
      <c r="G2" s="340"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L391.20.01.F1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160</v>
      </c>
      <c r="AC3" t="str">
        <f>PLANURI!H$9</f>
        <v>AUTOVEHICULE RUTIERE</v>
      </c>
      <c r="AD3">
        <f>PLANURI!A$12</f>
        <v>20</v>
      </c>
      <c r="AE3">
        <f>PLANURI!B$12</f>
        <v>40</v>
      </c>
      <c r="AF3">
        <f>PLANURI!D$12</f>
        <v>20</v>
      </c>
      <c r="AG3" t="str">
        <f>PLANURI!BW445</f>
        <v>2020</v>
      </c>
    </row>
    <row r="4" spans="1:33" x14ac:dyDescent="0.2">
      <c r="A4" t="str">
        <f>PLANURI!AX446</f>
        <v>L391.20.01.F2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160</v>
      </c>
      <c r="AC4" t="str">
        <f>PLANURI!H$9</f>
        <v>AUTOVEHICULE RUTIERE</v>
      </c>
      <c r="AD4">
        <f>PLANURI!A$12</f>
        <v>20</v>
      </c>
      <c r="AE4">
        <f>PLANURI!B$12</f>
        <v>40</v>
      </c>
      <c r="AF4">
        <f>PLANURI!D$12</f>
        <v>20</v>
      </c>
      <c r="AG4" t="str">
        <f>PLANURI!BW446</f>
        <v>2020</v>
      </c>
    </row>
    <row r="5" spans="1:33" x14ac:dyDescent="0.2">
      <c r="A5" t="str">
        <f>PLANURI!AX447</f>
        <v>L391.20.01.F3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160</v>
      </c>
      <c r="AC5" t="str">
        <f>PLANURI!H$9</f>
        <v>AUTOVEHICULE RUTIERE</v>
      </c>
      <c r="AD5">
        <f>PLANURI!A$12</f>
        <v>20</v>
      </c>
      <c r="AE5">
        <f>PLANURI!B$12</f>
        <v>40</v>
      </c>
      <c r="AF5">
        <f>PLANURI!D$12</f>
        <v>20</v>
      </c>
      <c r="AG5" t="str">
        <f>PLANURI!BW447</f>
        <v>2020</v>
      </c>
    </row>
    <row r="6" spans="1:33" x14ac:dyDescent="0.2">
      <c r="A6" t="str">
        <f>PLANURI!AX448</f>
        <v>L391.20.01.F4</v>
      </c>
      <c r="B6">
        <f>PLANURI!AY448</f>
        <v>4</v>
      </c>
      <c r="C6" t="str">
        <f>PLANURI!AZ448</f>
        <v>Programarea calculatoarelor şi limbaje de programare</v>
      </c>
      <c r="D6">
        <f>PLANURI!BA448</f>
        <v>1</v>
      </c>
      <c r="E6" t="str">
        <f>PLANURI!BB448</f>
        <v>1</v>
      </c>
      <c r="F6" t="str">
        <f>PLANURI!BC448</f>
        <v>D</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3.1</v>
      </c>
      <c r="U6">
        <f>PLANURI!BR448</f>
        <v>44</v>
      </c>
      <c r="V6">
        <f>PLANURI!BS448</f>
        <v>4</v>
      </c>
      <c r="W6" t="str">
        <f>PLANURI!BT448</f>
        <v>DF</v>
      </c>
      <c r="X6">
        <f>PLANURI!BU448</f>
        <v>7.1</v>
      </c>
      <c r="Y6">
        <f>PLANURI!BV448</f>
        <v>100</v>
      </c>
      <c r="Z6" t="str">
        <f>PLANURI!A$4</f>
        <v>Facultatea de Mecanică</v>
      </c>
      <c r="AA6" t="str">
        <f>PLANURI!H$6</f>
        <v xml:space="preserve"> Ştiinţe inginereşti</v>
      </c>
      <c r="AB6">
        <f>PLANURI!C$12</f>
        <v>160</v>
      </c>
      <c r="AC6" t="str">
        <f>PLANURI!H$9</f>
        <v>AUTOVEHICULE RUTIERE</v>
      </c>
      <c r="AD6">
        <f>PLANURI!A$12</f>
        <v>20</v>
      </c>
      <c r="AE6">
        <f>PLANURI!B$12</f>
        <v>40</v>
      </c>
      <c r="AF6">
        <f>PLANURI!D$12</f>
        <v>20</v>
      </c>
      <c r="AG6" t="str">
        <f>PLANURI!BW448</f>
        <v>2020</v>
      </c>
    </row>
    <row r="7" spans="1:33" x14ac:dyDescent="0.2">
      <c r="A7" t="str">
        <f>PLANURI!AX449</f>
        <v>L391.20.01.F5</v>
      </c>
      <c r="B7">
        <f>PLANURI!AY449</f>
        <v>5</v>
      </c>
      <c r="C7" t="str">
        <f>PLANURI!AZ449</f>
        <v>Geometrie descriptivă</v>
      </c>
      <c r="D7">
        <f>PLANURI!BA449</f>
        <v>1</v>
      </c>
      <c r="E7" t="str">
        <f>PLANURI!BB449</f>
        <v>1</v>
      </c>
      <c r="F7" t="str">
        <f>PLANURI!BC449</f>
        <v>D</v>
      </c>
      <c r="G7" t="str">
        <f>PLANURI!BD449</f>
        <v>DI</v>
      </c>
      <c r="H7">
        <f>PLANURI!BE449</f>
        <v>2</v>
      </c>
      <c r="I7">
        <f>PLANURI!BF449</f>
        <v>1</v>
      </c>
      <c r="J7">
        <f>PLANURI!BG449</f>
        <v>3</v>
      </c>
      <c r="K7">
        <f>PLANURI!BH449</f>
        <v>28</v>
      </c>
      <c r="L7">
        <f>PLANURI!BI449</f>
        <v>14</v>
      </c>
      <c r="M7">
        <f>PLANURI!BJ449</f>
        <v>42</v>
      </c>
      <c r="N7">
        <f>PLANURI!BK449</f>
        <v>0</v>
      </c>
      <c r="O7">
        <f>PLANURI!BL449</f>
        <v>0</v>
      </c>
      <c r="P7">
        <f>PLANURI!BM449</f>
        <v>0</v>
      </c>
      <c r="Q7">
        <f>PLANURI!BN449</f>
        <v>0</v>
      </c>
      <c r="R7" t="str">
        <f>PLANURI!BO449</f>
        <v>0</v>
      </c>
      <c r="S7">
        <f>PLANURI!BP449</f>
        <v>0</v>
      </c>
      <c r="T7">
        <f>PLANURI!BQ449</f>
        <v>4.0999999999999996</v>
      </c>
      <c r="U7">
        <f>PLANURI!BR449</f>
        <v>58</v>
      </c>
      <c r="V7">
        <f>PLANURI!BS449</f>
        <v>4</v>
      </c>
      <c r="W7" t="str">
        <f>PLANURI!BT449</f>
        <v>DF</v>
      </c>
      <c r="X7">
        <f>PLANURI!BU449</f>
        <v>7.1</v>
      </c>
      <c r="Y7">
        <f>PLANURI!BV449</f>
        <v>100</v>
      </c>
      <c r="Z7" t="str">
        <f>PLANURI!A$4</f>
        <v>Facultatea de Mecanică</v>
      </c>
      <c r="AA7" t="str">
        <f>PLANURI!H$6</f>
        <v xml:space="preserve"> Ştiinţe inginereşti</v>
      </c>
      <c r="AB7">
        <f>PLANURI!C$12</f>
        <v>160</v>
      </c>
      <c r="AC7" t="str">
        <f>PLANURI!H$9</f>
        <v>AUTOVEHICULE RUTIERE</v>
      </c>
      <c r="AD7">
        <f>PLANURI!A$12</f>
        <v>20</v>
      </c>
      <c r="AE7">
        <f>PLANURI!B$12</f>
        <v>40</v>
      </c>
      <c r="AF7">
        <f>PLANURI!D$12</f>
        <v>20</v>
      </c>
      <c r="AG7" t="str">
        <f>PLANURI!BW449</f>
        <v>2020</v>
      </c>
    </row>
    <row r="8" spans="1:33" x14ac:dyDescent="0.2">
      <c r="A8" t="str">
        <f>PLANURI!AX450</f>
        <v>L391.20.01.F6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160</v>
      </c>
      <c r="AC8" t="str">
        <f>PLANURI!H$9</f>
        <v>AUTOVEHICULE RUTIERE</v>
      </c>
      <c r="AD8">
        <f>PLANURI!A$12</f>
        <v>20</v>
      </c>
      <c r="AE8">
        <f>PLANURI!B$12</f>
        <v>40</v>
      </c>
      <c r="AF8">
        <f>PLANURI!D$12</f>
        <v>20</v>
      </c>
      <c r="AG8" t="str">
        <f>PLANURI!BW450</f>
        <v>2020</v>
      </c>
    </row>
    <row r="9" spans="1:33" x14ac:dyDescent="0.2">
      <c r="A9" t="str">
        <f>PLANURI!AX451</f>
        <v>L391.20.01.C7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160</v>
      </c>
      <c r="AC9" t="str">
        <f>PLANURI!H$9</f>
        <v>AUTOVEHICULE RUTIERE</v>
      </c>
      <c r="AD9">
        <f>PLANURI!A$12</f>
        <v>20</v>
      </c>
      <c r="AE9">
        <f>PLANURI!B$12</f>
        <v>40</v>
      </c>
      <c r="AF9">
        <f>PLANURI!D$12</f>
        <v>20</v>
      </c>
      <c r="AG9" t="str">
        <f>PLANURI!BW451</f>
        <v>2020</v>
      </c>
    </row>
    <row r="10" spans="1:33" x14ac:dyDescent="0.2">
      <c r="A10" t="str">
        <f>PLANURI!AX452</f>
        <v>L391.20.01.C8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0.8</v>
      </c>
      <c r="U10">
        <f>PLANURI!BR452</f>
        <v>11</v>
      </c>
      <c r="V10">
        <f>PLANURI!BS452</f>
        <v>1</v>
      </c>
      <c r="W10" t="str">
        <f>PLANURI!BT452</f>
        <v>DC</v>
      </c>
      <c r="X10">
        <f>PLANURI!BU452</f>
        <v>1.8</v>
      </c>
      <c r="Y10">
        <f>PLANURI!BV452</f>
        <v>25</v>
      </c>
      <c r="Z10" t="str">
        <f>PLANURI!A$4</f>
        <v>Facultatea de Mecanică</v>
      </c>
      <c r="AA10" t="str">
        <f>PLANURI!H$6</f>
        <v xml:space="preserve"> Ştiinţe inginereşti</v>
      </c>
      <c r="AB10">
        <f>PLANURI!C$12</f>
        <v>160</v>
      </c>
      <c r="AC10" t="str">
        <f>PLANURI!H$9</f>
        <v>AUTOVEHICULE RUTIERE</v>
      </c>
      <c r="AD10">
        <f>PLANURI!A$12</f>
        <v>20</v>
      </c>
      <c r="AE10">
        <f>PLANURI!B$12</f>
        <v>40</v>
      </c>
      <c r="AF10">
        <f>PLANURI!D$12</f>
        <v>20</v>
      </c>
      <c r="AG10" t="str">
        <f>PLANURI!BW452</f>
        <v>2020</v>
      </c>
    </row>
    <row r="11" spans="1:33" x14ac:dyDescent="0.2">
      <c r="A11" t="str">
        <f>PLANURI!AX453</f>
        <v>L391.20.01.D9</v>
      </c>
      <c r="B11">
        <f>PLANURI!AY453</f>
        <v>9</v>
      </c>
      <c r="C11" t="str">
        <f>PLANURI!AZ453</f>
        <v>Bazele ingineriei autovehiculelor</v>
      </c>
      <c r="D11">
        <f>PLANURI!BA453</f>
        <v>1</v>
      </c>
      <c r="E11" t="str">
        <f>PLANURI!BB453</f>
        <v>1</v>
      </c>
      <c r="F11" t="str">
        <f>PLANURI!BC453</f>
        <v>D</v>
      </c>
      <c r="G11" t="str">
        <f>PLANURI!BD453</f>
        <v>DI</v>
      </c>
      <c r="H11">
        <f>PLANURI!BE453</f>
        <v>1</v>
      </c>
      <c r="I11">
        <f>PLANURI!BF453</f>
        <v>1</v>
      </c>
      <c r="J11">
        <f>PLANURI!BG453</f>
        <v>2</v>
      </c>
      <c r="K11">
        <f>PLANURI!BH453</f>
        <v>14</v>
      </c>
      <c r="L11">
        <f>PLANURI!BI453</f>
        <v>14</v>
      </c>
      <c r="M11">
        <f>PLANURI!BJ453</f>
        <v>28</v>
      </c>
      <c r="N11">
        <f>PLANURI!BK453</f>
        <v>0</v>
      </c>
      <c r="O11">
        <f>PLANURI!BL453</f>
        <v>0</v>
      </c>
      <c r="P11">
        <f>PLANURI!BM453</f>
        <v>0</v>
      </c>
      <c r="Q11">
        <f>PLANURI!BN453</f>
        <v>0</v>
      </c>
      <c r="R11" t="str">
        <f>PLANURI!BO453</f>
        <v>0</v>
      </c>
      <c r="S11">
        <f>PLANURI!BP453</f>
        <v>0</v>
      </c>
      <c r="T11">
        <f>PLANURI!BQ453</f>
        <v>3.4</v>
      </c>
      <c r="U11">
        <f>PLANURI!BR453</f>
        <v>47</v>
      </c>
      <c r="V11">
        <f>PLANURI!BS453</f>
        <v>3</v>
      </c>
      <c r="W11" t="str">
        <f>PLANURI!BT453</f>
        <v>DD</v>
      </c>
      <c r="X11">
        <f>PLANURI!BU453</f>
        <v>5.4</v>
      </c>
      <c r="Y11">
        <f>PLANURI!BV453</f>
        <v>75</v>
      </c>
      <c r="Z11" t="str">
        <f>PLANURI!A$4</f>
        <v>Facultatea de Mecanică</v>
      </c>
      <c r="AA11" t="str">
        <f>PLANURI!H$6</f>
        <v xml:space="preserve"> Ştiinţe inginereşti</v>
      </c>
      <c r="AB11">
        <f>PLANURI!C$12</f>
        <v>160</v>
      </c>
      <c r="AC11" t="str">
        <f>PLANURI!H$9</f>
        <v>AUTOVEHICULE RUTIERE</v>
      </c>
      <c r="AD11">
        <f>PLANURI!A$12</f>
        <v>20</v>
      </c>
      <c r="AE11">
        <f>PLANURI!B$12</f>
        <v>40</v>
      </c>
      <c r="AF11">
        <f>PLANURI!D$12</f>
        <v>20</v>
      </c>
      <c r="AG11" t="str">
        <f>PLANURI!BW453</f>
        <v>2020</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160</v>
      </c>
      <c r="AC12" t="str">
        <f>PLANURI!H$9</f>
        <v>AUTOVEHICULE RUTIERE</v>
      </c>
      <c r="AD12">
        <f>PLANURI!A$12</f>
        <v>20</v>
      </c>
      <c r="AE12">
        <f>PLANURI!B$12</f>
        <v>40</v>
      </c>
      <c r="AF12">
        <f>PLANURI!D$12</f>
        <v>20</v>
      </c>
      <c r="AG12" t="str">
        <f>PLANURI!BW454</f>
        <v/>
      </c>
    </row>
    <row r="13" spans="1:33" x14ac:dyDescent="0.2">
      <c r="A13" t="str">
        <f>PLANURI!AX455</f>
        <v>L391.20.01.11-ij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160</v>
      </c>
      <c r="AC13" t="str">
        <f>PLANURI!H$9</f>
        <v>AUTOVEHICULE RUTIERE</v>
      </c>
      <c r="AD13">
        <f>PLANURI!A$12</f>
        <v>20</v>
      </c>
      <c r="AE13">
        <f>PLANURI!B$12</f>
        <v>40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160</v>
      </c>
      <c r="AC14" t="str">
        <f>PLANURI!H$9</f>
        <v>AUTOVEHICULE RUTIERE</v>
      </c>
      <c r="AD14">
        <f>PLANURI!A$12</f>
        <v>20</v>
      </c>
      <c r="AE14">
        <f>PLANURI!B$12</f>
        <v>40</v>
      </c>
      <c r="AF14">
        <f>PLANURI!D$12</f>
        <v>20</v>
      </c>
      <c r="AG14" t="str">
        <f>PLANURI!BW456</f>
        <v/>
      </c>
    </row>
    <row r="15" spans="1:33" x14ac:dyDescent="0.2">
      <c r="A15" t="str">
        <f>PLANURI!AX457</f>
        <v>L391.20.02.F1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160</v>
      </c>
      <c r="AC15" t="str">
        <f>PLANURI!H$9</f>
        <v>AUTOVEHICULE RUTIERE</v>
      </c>
      <c r="AD15">
        <f>PLANURI!A$12</f>
        <v>20</v>
      </c>
      <c r="AE15">
        <f>PLANURI!B$12</f>
        <v>40</v>
      </c>
      <c r="AF15">
        <f>PLANURI!D$12</f>
        <v>20</v>
      </c>
      <c r="AG15" t="str">
        <f>PLANURI!BW457</f>
        <v>2020</v>
      </c>
    </row>
    <row r="16" spans="1:33" x14ac:dyDescent="0.2">
      <c r="A16" t="str">
        <f>PLANURI!AX458</f>
        <v>L391.20.02.F2</v>
      </c>
      <c r="B16">
        <f>PLANURI!AY458</f>
        <v>2</v>
      </c>
      <c r="C16" t="str">
        <f>PLANURI!AZ458</f>
        <v>Desen tehnic şi infografică I</v>
      </c>
      <c r="D16">
        <f>PLANURI!BA458</f>
        <v>1</v>
      </c>
      <c r="E16" t="str">
        <f>PLANURI!BB458</f>
        <v>2</v>
      </c>
      <c r="F16" t="str">
        <f>PLANURI!BC458</f>
        <v>E</v>
      </c>
      <c r="G16" t="str">
        <f>PLANURI!BD458</f>
        <v>DI</v>
      </c>
      <c r="H16">
        <f>PLANURI!WL458</f>
        <v>0</v>
      </c>
      <c r="I16">
        <f>PLANURI!BF458</f>
        <v>3</v>
      </c>
      <c r="J16">
        <f>PLANURI!BG458</f>
        <v>5</v>
      </c>
      <c r="K16">
        <f>PLANURI!BH458</f>
        <v>28</v>
      </c>
      <c r="L16">
        <f>PLANURI!BI458</f>
        <v>42</v>
      </c>
      <c r="M16">
        <f>PLANURI!BJ458</f>
        <v>70</v>
      </c>
      <c r="N16">
        <f>PLANURI!BK458</f>
        <v>0</v>
      </c>
      <c r="O16">
        <f>PLANURI!BL458</f>
        <v>0</v>
      </c>
      <c r="P16">
        <f>PLANURI!BM458</f>
        <v>0</v>
      </c>
      <c r="Q16">
        <f>PLANURI!BN458</f>
        <v>0</v>
      </c>
      <c r="R16" t="str">
        <f>PLANURI!BO458</f>
        <v>0</v>
      </c>
      <c r="S16">
        <f>PLANURI!BP458</f>
        <v>0</v>
      </c>
      <c r="T16">
        <f>PLANURI!BQ458</f>
        <v>5.7</v>
      </c>
      <c r="U16">
        <f>PLANURI!BR458</f>
        <v>80</v>
      </c>
      <c r="V16">
        <f>PLANURI!BS458</f>
        <v>6</v>
      </c>
      <c r="W16" t="str">
        <f>PLANURI!BT458</f>
        <v>DF</v>
      </c>
      <c r="X16">
        <f>PLANURI!BU458</f>
        <v>10.7</v>
      </c>
      <c r="Y16">
        <f>PLANURI!BV458</f>
        <v>150</v>
      </c>
      <c r="Z16" t="str">
        <f>PLANURI!A$4</f>
        <v>Facultatea de Mecanică</v>
      </c>
      <c r="AA16" t="str">
        <f>PLANURI!H$6</f>
        <v xml:space="preserve"> Ştiinţe inginereşti</v>
      </c>
      <c r="AB16">
        <f>PLANURI!C$12</f>
        <v>160</v>
      </c>
      <c r="AC16" t="str">
        <f>PLANURI!H$9</f>
        <v>AUTOVEHICULE RUTIERE</v>
      </c>
      <c r="AD16">
        <f>PLANURI!A$12</f>
        <v>20</v>
      </c>
      <c r="AE16">
        <f>PLANURI!B$12</f>
        <v>40</v>
      </c>
      <c r="AF16">
        <f>PLANURI!D$12</f>
        <v>20</v>
      </c>
      <c r="AG16" t="str">
        <f>PLANURI!BW458</f>
        <v>2020</v>
      </c>
    </row>
    <row r="17" spans="1:33" x14ac:dyDescent="0.2">
      <c r="A17" t="str">
        <f>PLANURI!AX459</f>
        <v>L391.20.02.D3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160</v>
      </c>
      <c r="AC17" t="str">
        <f>PLANURI!H$9</f>
        <v>AUTOVEHICULE RUTIERE</v>
      </c>
      <c r="AD17">
        <f>PLANURI!A$12</f>
        <v>20</v>
      </c>
      <c r="AE17">
        <f>PLANURI!B$12</f>
        <v>40</v>
      </c>
      <c r="AF17">
        <f>PLANURI!D$12</f>
        <v>20</v>
      </c>
      <c r="AG17" t="str">
        <f>PLANURI!BW459</f>
        <v>2020</v>
      </c>
    </row>
    <row r="18" spans="1:33" x14ac:dyDescent="0.2">
      <c r="A18" t="str">
        <f>PLANURI!AX460</f>
        <v>L391.20.02.D4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160</v>
      </c>
      <c r="AC18" t="str">
        <f>PLANURI!H$9</f>
        <v>AUTOVEHICULE RUTIERE</v>
      </c>
      <c r="AD18">
        <f>PLANURI!A$12</f>
        <v>20</v>
      </c>
      <c r="AE18">
        <f>PLANURI!B$12</f>
        <v>40</v>
      </c>
      <c r="AF18">
        <f>PLANURI!D$12</f>
        <v>20</v>
      </c>
      <c r="AG18" t="str">
        <f>PLANURI!BW460</f>
        <v>2020</v>
      </c>
    </row>
    <row r="19" spans="1:33" x14ac:dyDescent="0.2">
      <c r="A19" t="str">
        <f>PLANURI!AX461</f>
        <v>L391.20.02.D5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1.5</v>
      </c>
      <c r="J19">
        <f>PLANURI!BG461</f>
        <v>4</v>
      </c>
      <c r="K19">
        <f>PLANURI!BH461</f>
        <v>35</v>
      </c>
      <c r="L19">
        <f>PLANURI!BI461</f>
        <v>21</v>
      </c>
      <c r="M19">
        <f>PLANURI!BJ461</f>
        <v>56</v>
      </c>
      <c r="N19">
        <f>PLANURI!BK461</f>
        <v>0</v>
      </c>
      <c r="O19">
        <f>PLANURI!BL461</f>
        <v>0</v>
      </c>
      <c r="P19">
        <f>PLANURI!BM461</f>
        <v>0</v>
      </c>
      <c r="Q19">
        <f>PLANURI!BN461</f>
        <v>0</v>
      </c>
      <c r="R19" t="str">
        <f>PLANURI!BO461</f>
        <v>0</v>
      </c>
      <c r="S19">
        <f>PLANURI!BP461</f>
        <v>0</v>
      </c>
      <c r="T19">
        <f>PLANURI!BQ461</f>
        <v>4.9000000000000004</v>
      </c>
      <c r="U19">
        <f>PLANURI!BR461</f>
        <v>69</v>
      </c>
      <c r="V19">
        <f>PLANURI!BS461</f>
        <v>5</v>
      </c>
      <c r="W19" t="str">
        <f>PLANURI!BT461</f>
        <v>DD</v>
      </c>
      <c r="X19">
        <f>PLANURI!BU461</f>
        <v>8.9</v>
      </c>
      <c r="Y19">
        <f>PLANURI!BV461</f>
        <v>125</v>
      </c>
      <c r="Z19" t="str">
        <f>PLANURI!A$4</f>
        <v>Facultatea de Mecanică</v>
      </c>
      <c r="AA19" t="str">
        <f>PLANURI!H$6</f>
        <v xml:space="preserve"> Ştiinţe inginereşti</v>
      </c>
      <c r="AB19">
        <f>PLANURI!C$12</f>
        <v>160</v>
      </c>
      <c r="AC19" t="str">
        <f>PLANURI!H$9</f>
        <v>AUTOVEHICULE RUTIERE</v>
      </c>
      <c r="AD19">
        <f>PLANURI!A$12</f>
        <v>20</v>
      </c>
      <c r="AE19">
        <f>PLANURI!B$12</f>
        <v>40</v>
      </c>
      <c r="AF19">
        <f>PLANURI!D$12</f>
        <v>20</v>
      </c>
      <c r="AG19" t="str">
        <f>PLANURI!BW461</f>
        <v>2020</v>
      </c>
    </row>
    <row r="20" spans="1:33" x14ac:dyDescent="0.2">
      <c r="A20" t="str">
        <f>PLANURI!AX462</f>
        <v>L391.20.02.C6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160</v>
      </c>
      <c r="AC20" t="str">
        <f>PLANURI!H$9</f>
        <v>AUTOVEHICULE RUTIERE</v>
      </c>
      <c r="AD20">
        <f>PLANURI!A$12</f>
        <v>20</v>
      </c>
      <c r="AE20">
        <f>PLANURI!B$12</f>
        <v>40</v>
      </c>
      <c r="AF20">
        <f>PLANURI!D$12</f>
        <v>20</v>
      </c>
      <c r="AG20" t="str">
        <f>PLANURI!BW462</f>
        <v>2020</v>
      </c>
    </row>
    <row r="21" spans="1:33" x14ac:dyDescent="0.2">
      <c r="A21" t="str">
        <f>PLANURI!AX463</f>
        <v>L391.20.02.C7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160</v>
      </c>
      <c r="AC21" t="str">
        <f>PLANURI!H$9</f>
        <v>AUTOVEHICULE RUTIERE</v>
      </c>
      <c r="AD21">
        <f>PLANURI!A$12</f>
        <v>20</v>
      </c>
      <c r="AE21">
        <f>PLANURI!B$12</f>
        <v>40</v>
      </c>
      <c r="AF21">
        <f>PLANURI!D$12</f>
        <v>20</v>
      </c>
      <c r="AG21" t="str">
        <f>PLANURI!BW463</f>
        <v>2020</v>
      </c>
    </row>
    <row r="22" spans="1:33" x14ac:dyDescent="0.2">
      <c r="A22" t="str">
        <f>PLANURI!AX464</f>
        <v>L391.20.02.C8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0.8</v>
      </c>
      <c r="U22">
        <f>PLANURI!BR464</f>
        <v>11</v>
      </c>
      <c r="V22">
        <f>PLANURI!BS464</f>
        <v>1</v>
      </c>
      <c r="W22" t="str">
        <f>PLANURI!BT464</f>
        <v>DC</v>
      </c>
      <c r="X22">
        <f>PLANURI!BU464</f>
        <v>1.8</v>
      </c>
      <c r="Y22">
        <f>PLANURI!BV464</f>
        <v>25</v>
      </c>
      <c r="Z22" t="str">
        <f>PLANURI!A$4</f>
        <v>Facultatea de Mecanică</v>
      </c>
      <c r="AA22" t="str">
        <f>PLANURI!H$6</f>
        <v xml:space="preserve"> Ştiinţe inginereşti</v>
      </c>
      <c r="AB22">
        <f>PLANURI!C$12</f>
        <v>160</v>
      </c>
      <c r="AC22" t="str">
        <f>PLANURI!H$9</f>
        <v>AUTOVEHICULE RUTIERE</v>
      </c>
      <c r="AD22">
        <f>PLANURI!A$12</f>
        <v>20</v>
      </c>
      <c r="AE22">
        <f>PLANURI!B$12</f>
        <v>40</v>
      </c>
      <c r="AF22">
        <f>PLANURI!D$12</f>
        <v>20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f>PLANURI!BT465</f>
        <v>0</v>
      </c>
      <c r="X23" t="str">
        <f>PLANURI!BU465</f>
        <v/>
      </c>
      <c r="Y23" t="str">
        <f>PLANURI!BV465</f>
        <v/>
      </c>
      <c r="Z23" t="str">
        <f>PLANURI!A$4</f>
        <v>Facultatea de Mecanică</v>
      </c>
      <c r="AA23" t="str">
        <f>PLANURI!H$6</f>
        <v xml:space="preserve"> Ştiinţe inginereşti</v>
      </c>
      <c r="AB23">
        <f>PLANURI!C$12</f>
        <v>160</v>
      </c>
      <c r="AC23" t="str">
        <f>PLANURI!H$9</f>
        <v>AUTOVEHICULE RUTIERE</v>
      </c>
      <c r="AD23">
        <f>PLANURI!A$12</f>
        <v>20</v>
      </c>
      <c r="AE23">
        <f>PLANURI!B$12</f>
        <v>40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160</v>
      </c>
      <c r="AC24" t="str">
        <f>PLANURI!H$9</f>
        <v>AUTOVEHICULE RUTIERE</v>
      </c>
      <c r="AD24">
        <f>PLANURI!A$12</f>
        <v>20</v>
      </c>
      <c r="AE24">
        <f>PLANURI!B$12</f>
        <v>40</v>
      </c>
      <c r="AF24">
        <f>PLANURI!D$12</f>
        <v>20</v>
      </c>
      <c r="AG24" t="str">
        <f>PLANURI!BW466</f>
        <v/>
      </c>
    </row>
    <row r="25" spans="1:33" x14ac:dyDescent="0.2">
      <c r="A25" t="str">
        <f>PLANURI!AX467</f>
        <v>L391.20.02.11-ij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160</v>
      </c>
      <c r="AC25" t="str">
        <f>PLANURI!H$9</f>
        <v>AUTOVEHICULE RUTIERE</v>
      </c>
      <c r="AD25">
        <f>PLANURI!A$12</f>
        <v>20</v>
      </c>
      <c r="AE25">
        <f>PLANURI!B$12</f>
        <v>40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160</v>
      </c>
      <c r="AC26" t="str">
        <f>PLANURI!H$9</f>
        <v>AUTOVEHICULE RUTIERE</v>
      </c>
      <c r="AD26">
        <f>PLANURI!A$12</f>
        <v>20</v>
      </c>
      <c r="AE26">
        <f>PLANURI!B$12</f>
        <v>40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160</v>
      </c>
      <c r="AC27" t="str">
        <f>PLANURI!H$9</f>
        <v>AUTOVEHICULE RUTIERE</v>
      </c>
      <c r="AD27">
        <f>PLANURI!A$12</f>
        <v>20</v>
      </c>
      <c r="AE27">
        <f>PLANURI!B$12</f>
        <v>40</v>
      </c>
      <c r="AF27">
        <f>PLANURI!D$12</f>
        <v>20</v>
      </c>
      <c r="AG27" t="e">
        <f>PLANURI!BW469</f>
        <v>#VALUE!</v>
      </c>
    </row>
    <row r="28" spans="1:33" x14ac:dyDescent="0.2">
      <c r="A28" t="str">
        <f>PLANURI!AX470</f>
        <v>L391.20.03.D1</v>
      </c>
      <c r="B28">
        <f>PLANURI!AY470</f>
        <v>1</v>
      </c>
      <c r="C28" t="str">
        <f>PLANURI!AZ470</f>
        <v>Electrotehnică</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4.0999999999999996</v>
      </c>
      <c r="U28">
        <f>PLANURI!BR470</f>
        <v>58</v>
      </c>
      <c r="V28">
        <f>PLANURI!BS470</f>
        <v>4</v>
      </c>
      <c r="W28" t="str">
        <f>PLANURI!BT470</f>
        <v>DD</v>
      </c>
      <c r="X28">
        <f>PLANURI!BU470</f>
        <v>7.1</v>
      </c>
      <c r="Y28">
        <f>PLANURI!BV470</f>
        <v>100</v>
      </c>
      <c r="Z28" t="str">
        <f>PLANURI!A$4</f>
        <v>Facultatea de Mecanică</v>
      </c>
      <c r="AA28" t="str">
        <f>PLANURI!H$6</f>
        <v xml:space="preserve"> Ştiinţe inginereşti</v>
      </c>
      <c r="AB28">
        <f>PLANURI!C$12</f>
        <v>160</v>
      </c>
      <c r="AC28" t="str">
        <f>PLANURI!H$9</f>
        <v>AUTOVEHICULE RUTIERE</v>
      </c>
      <c r="AD28">
        <f>PLANURI!A$12</f>
        <v>20</v>
      </c>
      <c r="AE28">
        <f>PLANURI!B$12</f>
        <v>40</v>
      </c>
      <c r="AF28">
        <f>PLANURI!D$12</f>
        <v>20</v>
      </c>
      <c r="AG28" t="str">
        <f>PLANURI!BW470</f>
        <v>2021</v>
      </c>
    </row>
    <row r="29" spans="1:33" x14ac:dyDescent="0.2">
      <c r="A29" t="str">
        <f>PLANURI!AX471</f>
        <v>L391.20.03.F2</v>
      </c>
      <c r="B29">
        <f>PLANURI!AY471</f>
        <v>2</v>
      </c>
      <c r="C29" t="str">
        <f>PLANURI!AZ471</f>
        <v>Metode numerice</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3.1</v>
      </c>
      <c r="U29">
        <f>PLANURI!BR471</f>
        <v>44</v>
      </c>
      <c r="V29">
        <f>PLANURI!BS471</f>
        <v>4</v>
      </c>
      <c r="W29" t="str">
        <f>PLANURI!BT471</f>
        <v>DF</v>
      </c>
      <c r="X29">
        <f>PLANURI!BU471</f>
        <v>7.1</v>
      </c>
      <c r="Y29">
        <f>PLANURI!BV471</f>
        <v>100</v>
      </c>
      <c r="Z29" t="str">
        <f>PLANURI!A$4</f>
        <v>Facultatea de Mecanică</v>
      </c>
      <c r="AA29" t="str">
        <f>PLANURI!H$6</f>
        <v xml:space="preserve"> Ştiinţe inginereşti</v>
      </c>
      <c r="AB29">
        <f>PLANURI!C$12</f>
        <v>160</v>
      </c>
      <c r="AC29" t="str">
        <f>PLANURI!H$9</f>
        <v>AUTOVEHICULE RUTIERE</v>
      </c>
      <c r="AD29">
        <f>PLANURI!A$12</f>
        <v>20</v>
      </c>
      <c r="AE29">
        <f>PLANURI!B$12</f>
        <v>40</v>
      </c>
      <c r="AF29">
        <f>PLANURI!D$12</f>
        <v>20</v>
      </c>
      <c r="AG29" t="str">
        <f>PLANURI!BW471</f>
        <v>2021</v>
      </c>
    </row>
    <row r="30" spans="1:33" x14ac:dyDescent="0.2">
      <c r="A30" t="str">
        <f>PLANURI!AX472</f>
        <v>L391.20.03.D3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2.1</v>
      </c>
      <c r="U30">
        <f>PLANURI!BR472</f>
        <v>30</v>
      </c>
      <c r="V30">
        <f>PLANURI!BS472</f>
        <v>4</v>
      </c>
      <c r="W30" t="str">
        <f>PLANURI!BT472</f>
        <v>DD</v>
      </c>
      <c r="X30">
        <f>PLANURI!BU472</f>
        <v>7.1</v>
      </c>
      <c r="Y30">
        <f>PLANURI!BV472</f>
        <v>100</v>
      </c>
      <c r="Z30" t="str">
        <f>PLANURI!A$4</f>
        <v>Facultatea de Mecanică</v>
      </c>
      <c r="AA30" t="str">
        <f>PLANURI!H$6</f>
        <v xml:space="preserve"> Ştiinţe inginereşti</v>
      </c>
      <c r="AB30">
        <f>PLANURI!C$12</f>
        <v>160</v>
      </c>
      <c r="AC30" t="str">
        <f>PLANURI!H$9</f>
        <v>AUTOVEHICULE RUTIERE</v>
      </c>
      <c r="AD30">
        <f>PLANURI!A$12</f>
        <v>20</v>
      </c>
      <c r="AE30">
        <f>PLANURI!B$12</f>
        <v>40</v>
      </c>
      <c r="AF30">
        <f>PLANURI!D$12</f>
        <v>20</v>
      </c>
      <c r="AG30" t="str">
        <f>PLANURI!BW472</f>
        <v>2021</v>
      </c>
    </row>
    <row r="31" spans="1:33" x14ac:dyDescent="0.2">
      <c r="A31" t="str">
        <f>PLANURI!AX473</f>
        <v>L391.20.03.D4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 xml:space="preserve"> Ştiinţe inginereşti</v>
      </c>
      <c r="AB31">
        <f>PLANURI!C$12</f>
        <v>160</v>
      </c>
      <c r="AC31" t="str">
        <f>PLANURI!H$9</f>
        <v>AUTOVEHICULE RUTIERE</v>
      </c>
      <c r="AD31">
        <f>PLANURI!A$12</f>
        <v>20</v>
      </c>
      <c r="AE31">
        <f>PLANURI!B$12</f>
        <v>40</v>
      </c>
      <c r="AF31">
        <f>PLANURI!D$12</f>
        <v>20</v>
      </c>
      <c r="AG31" t="str">
        <f>PLANURI!BW473</f>
        <v>2021</v>
      </c>
    </row>
    <row r="32" spans="1:33" x14ac:dyDescent="0.2">
      <c r="A32" t="str">
        <f>PLANURI!AX474</f>
        <v>L391.20.03.D5</v>
      </c>
      <c r="B32">
        <f>PLANURI!AY474</f>
        <v>5</v>
      </c>
      <c r="C32" t="str">
        <f>PLANURI!AZ474</f>
        <v xml:space="preserve">Mecanisme </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 xml:space="preserve"> Ştiinţe inginereşti</v>
      </c>
      <c r="AB32">
        <f>PLANURI!C$12</f>
        <v>160</v>
      </c>
      <c r="AC32" t="str">
        <f>PLANURI!H$9</f>
        <v>AUTOVEHICULE RUTIERE</v>
      </c>
      <c r="AD32">
        <f>PLANURI!A$12</f>
        <v>20</v>
      </c>
      <c r="AE32">
        <f>PLANURI!B$12</f>
        <v>40</v>
      </c>
      <c r="AF32">
        <f>PLANURI!D$12</f>
        <v>20</v>
      </c>
      <c r="AG32" t="str">
        <f>PLANURI!BW474</f>
        <v>2021</v>
      </c>
    </row>
    <row r="33" spans="1:33" x14ac:dyDescent="0.2">
      <c r="A33" t="str">
        <f>PLANURI!AX475</f>
        <v>L391.20.03.D6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160</v>
      </c>
      <c r="AC33" t="str">
        <f>PLANURI!H$9</f>
        <v>AUTOVEHICULE RUTIERE</v>
      </c>
      <c r="AD33">
        <f>PLANURI!A$12</f>
        <v>20</v>
      </c>
      <c r="AE33">
        <f>PLANURI!B$12</f>
        <v>40</v>
      </c>
      <c r="AF33">
        <f>PLANURI!D$12</f>
        <v>20</v>
      </c>
      <c r="AG33" t="str">
        <f>PLANURI!BW475</f>
        <v>2021</v>
      </c>
    </row>
    <row r="34" spans="1:33" x14ac:dyDescent="0.2">
      <c r="A34" t="str">
        <f>PLANURI!AX476</f>
        <v>L391.20.03.F7</v>
      </c>
      <c r="B34">
        <f>PLANURI!AY476</f>
        <v>7</v>
      </c>
      <c r="C34" t="str">
        <f>PLANURI!AZ476</f>
        <v>Desen tehnic si infografica II</v>
      </c>
      <c r="D34">
        <f>PLANURI!BA476</f>
        <v>2</v>
      </c>
      <c r="E34" t="str">
        <f>PLANURI!BB476</f>
        <v>3</v>
      </c>
      <c r="F34" t="str">
        <f>PLANURI!BC476</f>
        <v>D</v>
      </c>
      <c r="G34" t="str">
        <f>PLANURI!BD476</f>
        <v>DI</v>
      </c>
      <c r="H34">
        <f>PLANURI!WL476</f>
        <v>0</v>
      </c>
      <c r="I34">
        <f>PLANURI!BF476</f>
        <v>2</v>
      </c>
      <c r="J34">
        <f>PLANURI!BG476</f>
        <v>3</v>
      </c>
      <c r="K34">
        <f>PLANURI!BH476</f>
        <v>14</v>
      </c>
      <c r="L34">
        <f>PLANURI!BI476</f>
        <v>28</v>
      </c>
      <c r="M34">
        <f>PLANURI!BJ476</f>
        <v>42</v>
      </c>
      <c r="N34">
        <f>PLANURI!BK476</f>
        <v>0</v>
      </c>
      <c r="O34">
        <f>PLANURI!BL476</f>
        <v>0</v>
      </c>
      <c r="P34">
        <f>PLANURI!BM476</f>
        <v>0</v>
      </c>
      <c r="Q34">
        <f>PLANURI!BN476</f>
        <v>0</v>
      </c>
      <c r="R34" t="str">
        <f>PLANURI!BO476</f>
        <v>0</v>
      </c>
      <c r="S34">
        <f>PLANURI!BP476</f>
        <v>0</v>
      </c>
      <c r="T34">
        <f>PLANURI!BQ476</f>
        <v>4.0999999999999996</v>
      </c>
      <c r="U34">
        <f>PLANURI!BR476</f>
        <v>58</v>
      </c>
      <c r="V34">
        <f>PLANURI!BS476</f>
        <v>4</v>
      </c>
      <c r="W34" t="str">
        <f>PLANURI!BT476</f>
        <v>DF</v>
      </c>
      <c r="X34">
        <f>PLANURI!BU476</f>
        <v>7.1</v>
      </c>
      <c r="Y34">
        <f>PLANURI!BV476</f>
        <v>100</v>
      </c>
      <c r="Z34" t="str">
        <f>PLANURI!A$4</f>
        <v>Facultatea de Mecanică</v>
      </c>
      <c r="AA34" t="str">
        <f>PLANURI!H$6</f>
        <v xml:space="preserve"> Ştiinţe inginereşti</v>
      </c>
      <c r="AB34">
        <f>PLANURI!C$12</f>
        <v>160</v>
      </c>
      <c r="AC34" t="str">
        <f>PLANURI!H$9</f>
        <v>AUTOVEHICULE RUTIERE</v>
      </c>
      <c r="AD34">
        <f>PLANURI!A$12</f>
        <v>20</v>
      </c>
      <c r="AE34">
        <f>PLANURI!B$12</f>
        <v>40</v>
      </c>
      <c r="AF34">
        <f>PLANURI!D$12</f>
        <v>20</v>
      </c>
      <c r="AG34" t="str">
        <f>PLANURI!BW476</f>
        <v>2021</v>
      </c>
    </row>
    <row r="35" spans="1:33" x14ac:dyDescent="0.2">
      <c r="A35" t="str">
        <f>PLANURI!AX477</f>
        <v>L391.20.03.C8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160</v>
      </c>
      <c r="AC35" t="str">
        <f>PLANURI!H$9</f>
        <v>AUTOVEHICULE RUTIERE</v>
      </c>
      <c r="AD35">
        <f>PLANURI!A$12</f>
        <v>20</v>
      </c>
      <c r="AE35">
        <f>PLANURI!B$12</f>
        <v>40</v>
      </c>
      <c r="AF35">
        <f>PLANURI!D$12</f>
        <v>20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160</v>
      </c>
      <c r="AC36" t="str">
        <f>PLANURI!H$9</f>
        <v>AUTOVEHICULE RUTIERE</v>
      </c>
      <c r="AD36">
        <f>PLANURI!A$12</f>
        <v>20</v>
      </c>
      <c r="AE36">
        <f>PLANURI!B$12</f>
        <v>40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160</v>
      </c>
      <c r="AC37" t="str">
        <f>PLANURI!H$9</f>
        <v>AUTOVEHICULE RUTIERE</v>
      </c>
      <c r="AD37">
        <f>PLANURI!A$12</f>
        <v>20</v>
      </c>
      <c r="AE37">
        <f>PLANURI!B$12</f>
        <v>40</v>
      </c>
      <c r="AF37">
        <f>PLANURI!D$12</f>
        <v>20</v>
      </c>
      <c r="AG37" t="str">
        <f>PLANURI!BW479</f>
        <v/>
      </c>
    </row>
    <row r="38" spans="1:33" x14ac:dyDescent="0.2">
      <c r="A38" t="str">
        <f>PLANURI!AX480</f>
        <v>L391.20.03.11-ij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160</v>
      </c>
      <c r="AC38" t="str">
        <f>PLANURI!H$9</f>
        <v>AUTOVEHICULE RUTIERE</v>
      </c>
      <c r="AD38">
        <f>PLANURI!A$12</f>
        <v>20</v>
      </c>
      <c r="AE38">
        <f>PLANURI!B$12</f>
        <v>40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160</v>
      </c>
      <c r="AC39" t="str">
        <f>PLANURI!H$9</f>
        <v>AUTOVEHICULE RUTIERE</v>
      </c>
      <c r="AD39">
        <f>PLANURI!A$12</f>
        <v>20</v>
      </c>
      <c r="AE39">
        <f>PLANURI!B$12</f>
        <v>40</v>
      </c>
      <c r="AF39">
        <f>PLANURI!D$12</f>
        <v>20</v>
      </c>
      <c r="AG39" t="str">
        <f>PLANURI!BW481</f>
        <v/>
      </c>
    </row>
    <row r="40" spans="1:33" x14ac:dyDescent="0.2">
      <c r="A40" t="str">
        <f>PLANURI!AX482</f>
        <v>L391.20.04.D1</v>
      </c>
      <c r="B40">
        <f>PLANURI!AY482</f>
        <v>1</v>
      </c>
      <c r="C40" t="str">
        <f>PLANURI!AZ482</f>
        <v>Electronica aplicata</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 xml:space="preserve"> Ştiinţe inginereşti</v>
      </c>
      <c r="AB40">
        <f>PLANURI!C$12</f>
        <v>160</v>
      </c>
      <c r="AC40" t="str">
        <f>PLANURI!H$9</f>
        <v>AUTOVEHICULE RUTIERE</v>
      </c>
      <c r="AD40">
        <f>PLANURI!A$12</f>
        <v>20</v>
      </c>
      <c r="AE40">
        <f>PLANURI!B$12</f>
        <v>40</v>
      </c>
      <c r="AF40">
        <f>PLANURI!D$12</f>
        <v>20</v>
      </c>
      <c r="AG40" t="str">
        <f>PLANURI!BW482</f>
        <v>2021</v>
      </c>
    </row>
    <row r="41" spans="1:33" x14ac:dyDescent="0.2">
      <c r="A41" t="str">
        <f>PLANURI!AX483</f>
        <v>L391.20.04.S2</v>
      </c>
      <c r="B41">
        <f>PLANURI!AY483</f>
        <v>2</v>
      </c>
      <c r="C41" t="str">
        <f>PLANURI!AZ483</f>
        <v>Control dimensional si masuratori tehnice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DS</v>
      </c>
      <c r="X41">
        <f>PLANURI!BU483</f>
        <v>5.4</v>
      </c>
      <c r="Y41">
        <f>PLANURI!BV483</f>
        <v>75</v>
      </c>
      <c r="Z41" t="str">
        <f>PLANURI!A$4</f>
        <v>Facultatea de Mecanică</v>
      </c>
      <c r="AA41" t="str">
        <f>PLANURI!H$6</f>
        <v xml:space="preserve"> Ştiinţe inginereşti</v>
      </c>
      <c r="AB41">
        <f>PLANURI!C$12</f>
        <v>160</v>
      </c>
      <c r="AC41" t="str">
        <f>PLANURI!H$9</f>
        <v>AUTOVEHICULE RUTIERE</v>
      </c>
      <c r="AD41">
        <f>PLANURI!A$12</f>
        <v>20</v>
      </c>
      <c r="AE41">
        <f>PLANURI!B$12</f>
        <v>40</v>
      </c>
      <c r="AF41">
        <f>PLANURI!D$12</f>
        <v>20</v>
      </c>
      <c r="AG41" t="str">
        <f>PLANURI!BW483</f>
        <v>2021</v>
      </c>
    </row>
    <row r="42" spans="1:33" x14ac:dyDescent="0.2">
      <c r="A42" t="str">
        <f>PLANURI!AX484</f>
        <v>L391.20.04.D3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 xml:space="preserve"> Ştiinţe inginereşti</v>
      </c>
      <c r="AB42">
        <f>PLANURI!C$12</f>
        <v>160</v>
      </c>
      <c r="AC42" t="str">
        <f>PLANURI!H$9</f>
        <v>AUTOVEHICULE RUTIERE</v>
      </c>
      <c r="AD42">
        <f>PLANURI!A$12</f>
        <v>20</v>
      </c>
      <c r="AE42">
        <f>PLANURI!B$12</f>
        <v>40</v>
      </c>
      <c r="AF42">
        <f>PLANURI!D$12</f>
        <v>20</v>
      </c>
      <c r="AG42" t="str">
        <f>PLANURI!BW484</f>
        <v>2021</v>
      </c>
    </row>
    <row r="43" spans="1:33" x14ac:dyDescent="0.2">
      <c r="A43" t="str">
        <f>PLANURI!AX485</f>
        <v>L391.20.04.D4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 xml:space="preserve"> Ştiinţe inginereşti</v>
      </c>
      <c r="AB43">
        <f>PLANURI!C$12</f>
        <v>160</v>
      </c>
      <c r="AC43" t="str">
        <f>PLANURI!H$9</f>
        <v>AUTOVEHICULE RUTIERE</v>
      </c>
      <c r="AD43">
        <f>PLANURI!A$12</f>
        <v>20</v>
      </c>
      <c r="AE43">
        <f>PLANURI!B$12</f>
        <v>40</v>
      </c>
      <c r="AF43">
        <f>PLANURI!D$12</f>
        <v>20</v>
      </c>
      <c r="AG43" t="str">
        <f>PLANURI!BW485</f>
        <v>2021</v>
      </c>
    </row>
    <row r="44" spans="1:33" x14ac:dyDescent="0.2">
      <c r="A44" t="str">
        <f>PLANURI!AX486</f>
        <v>L391.20.04.D5</v>
      </c>
      <c r="B44">
        <f>PLANURI!AY486</f>
        <v>5</v>
      </c>
      <c r="C44" t="str">
        <f>PLANURI!AZ486</f>
        <v>Organe de maşini I</v>
      </c>
      <c r="D44">
        <f>PLANURI!BA486</f>
        <v>2</v>
      </c>
      <c r="E44" t="str">
        <f>PLANURI!BB486</f>
        <v>4</v>
      </c>
      <c r="F44" t="str">
        <f>PLANURI!BC486</f>
        <v>E</v>
      </c>
      <c r="G44" t="str">
        <f>PLANURI!BD486</f>
        <v>DI</v>
      </c>
      <c r="H44">
        <f>PLANURI!WL486</f>
        <v>0</v>
      </c>
      <c r="I44">
        <f>PLANURI!BF486</f>
        <v>3</v>
      </c>
      <c r="J44">
        <f>PLANURI!BG486</f>
        <v>5</v>
      </c>
      <c r="K44">
        <f>PLANURI!BH486</f>
        <v>28</v>
      </c>
      <c r="L44">
        <f>PLANURI!BI486</f>
        <v>42</v>
      </c>
      <c r="M44">
        <f>PLANURI!BJ486</f>
        <v>70</v>
      </c>
      <c r="N44">
        <f>PLANURI!BK486</f>
        <v>0</v>
      </c>
      <c r="O44">
        <f>PLANURI!BL486</f>
        <v>0</v>
      </c>
      <c r="P44">
        <f>PLANURI!BM486</f>
        <v>0</v>
      </c>
      <c r="Q44">
        <f>PLANURI!BN486</f>
        <v>0</v>
      </c>
      <c r="R44" t="str">
        <f>PLANURI!BO486</f>
        <v>0</v>
      </c>
      <c r="S44">
        <f>PLANURI!BP486</f>
        <v>0</v>
      </c>
      <c r="T44">
        <f>PLANURI!BQ486</f>
        <v>3.9</v>
      </c>
      <c r="U44">
        <f>PLANURI!BR486</f>
        <v>55</v>
      </c>
      <c r="V44">
        <f>PLANURI!BS486</f>
        <v>5</v>
      </c>
      <c r="W44" t="str">
        <f>PLANURI!BT486</f>
        <v>DD</v>
      </c>
      <c r="X44">
        <f>PLANURI!BU486</f>
        <v>8.9</v>
      </c>
      <c r="Y44">
        <f>PLANURI!BV486</f>
        <v>125</v>
      </c>
      <c r="Z44" t="str">
        <f>PLANURI!A$4</f>
        <v>Facultatea de Mecanică</v>
      </c>
      <c r="AA44" t="str">
        <f>PLANURI!H$6</f>
        <v xml:space="preserve"> Ştiinţe inginereşti</v>
      </c>
      <c r="AB44">
        <f>PLANURI!C$12</f>
        <v>160</v>
      </c>
      <c r="AC44" t="str">
        <f>PLANURI!H$9</f>
        <v>AUTOVEHICULE RUTIERE</v>
      </c>
      <c r="AD44">
        <f>PLANURI!A$12</f>
        <v>20</v>
      </c>
      <c r="AE44">
        <f>PLANURI!B$12</f>
        <v>40</v>
      </c>
      <c r="AF44">
        <f>PLANURI!D$12</f>
        <v>20</v>
      </c>
      <c r="AG44" t="str">
        <f>PLANURI!BW486</f>
        <v>2021</v>
      </c>
    </row>
    <row r="45" spans="1:33" x14ac:dyDescent="0.2">
      <c r="A45" t="str">
        <f>PLANURI!AX487</f>
        <v>L391.20.04.D6</v>
      </c>
      <c r="B45">
        <f>PLANURI!AY487</f>
        <v>6</v>
      </c>
      <c r="C45" t="str">
        <f>PLANURI!AZ487</f>
        <v>Microeconomie</v>
      </c>
      <c r="D45">
        <f>PLANURI!BA487</f>
        <v>2</v>
      </c>
      <c r="E45" t="str">
        <f>PLANURI!BB487</f>
        <v>4</v>
      </c>
      <c r="F45" t="str">
        <f>PLANURI!BC487</f>
        <v>D</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2.4</v>
      </c>
      <c r="U45">
        <f>PLANURI!BR487</f>
        <v>33</v>
      </c>
      <c r="V45">
        <f>PLANURI!BS487</f>
        <v>3</v>
      </c>
      <c r="W45" t="str">
        <f>PLANURI!BT487</f>
        <v>DD</v>
      </c>
      <c r="X45">
        <f>PLANURI!BU487</f>
        <v>5.4</v>
      </c>
      <c r="Y45">
        <f>PLANURI!BV487</f>
        <v>75</v>
      </c>
      <c r="Z45" t="str">
        <f>PLANURI!A$4</f>
        <v>Facultatea de Mecanică</v>
      </c>
      <c r="AA45" t="str">
        <f>PLANURI!H$6</f>
        <v xml:space="preserve"> Ştiinţe inginereşti</v>
      </c>
      <c r="AB45">
        <f>PLANURI!C$12</f>
        <v>160</v>
      </c>
      <c r="AC45" t="str">
        <f>PLANURI!H$9</f>
        <v>AUTOVEHICULE RUTIERE</v>
      </c>
      <c r="AD45">
        <f>PLANURI!A$12</f>
        <v>20</v>
      </c>
      <c r="AE45">
        <f>PLANURI!B$12</f>
        <v>40</v>
      </c>
      <c r="AF45">
        <f>PLANURI!D$12</f>
        <v>20</v>
      </c>
      <c r="AG45" t="str">
        <f>PLANURI!BW487</f>
        <v>2021</v>
      </c>
    </row>
    <row r="46" spans="1:33" x14ac:dyDescent="0.2">
      <c r="A46" t="str">
        <f>PLANURI!AX488</f>
        <v>L391.20.04.D7</v>
      </c>
      <c r="B46">
        <f>PLANURI!AY488</f>
        <v>7</v>
      </c>
      <c r="C46" t="str">
        <f>PLANURI!AZ488</f>
        <v>Termotehnică</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3.1</v>
      </c>
      <c r="U46">
        <f>PLANURI!BR488</f>
        <v>44</v>
      </c>
      <c r="V46">
        <f>PLANURI!BS488</f>
        <v>4</v>
      </c>
      <c r="W46" t="str">
        <f>PLANURI!BT488</f>
        <v>DD</v>
      </c>
      <c r="X46">
        <f>PLANURI!BU488</f>
        <v>7.1</v>
      </c>
      <c r="Y46">
        <f>PLANURI!BV488</f>
        <v>100</v>
      </c>
      <c r="Z46" t="str">
        <f>PLANURI!A$4</f>
        <v>Facultatea de Mecanică</v>
      </c>
      <c r="AA46" t="str">
        <f>PLANURI!H$6</f>
        <v xml:space="preserve"> Ştiinţe inginereşti</v>
      </c>
      <c r="AB46">
        <f>PLANURI!C$12</f>
        <v>160</v>
      </c>
      <c r="AC46" t="str">
        <f>PLANURI!H$9</f>
        <v>AUTOVEHICULE RUTIERE</v>
      </c>
      <c r="AD46">
        <f>PLANURI!A$12</f>
        <v>20</v>
      </c>
      <c r="AE46">
        <f>PLANURI!B$12</f>
        <v>40</v>
      </c>
      <c r="AF46">
        <f>PLANURI!D$12</f>
        <v>20</v>
      </c>
      <c r="AG46" t="str">
        <f>PLANURI!BW488</f>
        <v>2021</v>
      </c>
    </row>
    <row r="47" spans="1:33" x14ac:dyDescent="0.2">
      <c r="A47" t="str">
        <f>PLANURI!AX489</f>
        <v>L391.20.04.C8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 xml:space="preserve"> Ştiinţe inginereşti</v>
      </c>
      <c r="AB47">
        <f>PLANURI!C$12</f>
        <v>160</v>
      </c>
      <c r="AC47" t="str">
        <f>PLANURI!H$9</f>
        <v>AUTOVEHICULE RUTIERE</v>
      </c>
      <c r="AD47">
        <f>PLANURI!A$12</f>
        <v>20</v>
      </c>
      <c r="AE47">
        <f>PLANURI!B$12</f>
        <v>40</v>
      </c>
      <c r="AF47">
        <f>PLANURI!D$12</f>
        <v>20</v>
      </c>
      <c r="AG47" t="str">
        <f>PLANURI!BW489</f>
        <v>2021</v>
      </c>
    </row>
    <row r="48" spans="1:33" x14ac:dyDescent="0.2">
      <c r="A48" t="str">
        <f>PLANURI!AX490</f>
        <v>L391.20.04.D9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160</v>
      </c>
      <c r="AC48" t="str">
        <f>PLANURI!H$9</f>
        <v>AUTOVEHICULE RUTIERE</v>
      </c>
      <c r="AD48">
        <f>PLANURI!A$12</f>
        <v>20</v>
      </c>
      <c r="AE48">
        <f>PLANURI!B$12</f>
        <v>40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160</v>
      </c>
      <c r="AC49" t="str">
        <f>PLANURI!H$9</f>
        <v>AUTOVEHICULE RUTIERE</v>
      </c>
      <c r="AD49">
        <f>PLANURI!A$12</f>
        <v>20</v>
      </c>
      <c r="AE49">
        <f>PLANURI!B$12</f>
        <v>40</v>
      </c>
      <c r="AF49">
        <f>PLANURI!D$12</f>
        <v>20</v>
      </c>
      <c r="AG49" t="str">
        <f>PLANURI!BW491</f>
        <v/>
      </c>
    </row>
    <row r="50" spans="1:33" x14ac:dyDescent="0.2">
      <c r="A50" t="str">
        <f>PLANURI!AX492</f>
        <v>L391.20.04.11-ij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160</v>
      </c>
      <c r="AC50" t="str">
        <f>PLANURI!H$9</f>
        <v>AUTOVEHICULE RUTIERE</v>
      </c>
      <c r="AD50">
        <f>PLANURI!A$12</f>
        <v>20</v>
      </c>
      <c r="AE50">
        <f>PLANURI!B$12</f>
        <v>40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160</v>
      </c>
      <c r="AC51" t="str">
        <f>PLANURI!H$9</f>
        <v>AUTOVEHICULE RUTIERE</v>
      </c>
      <c r="AD51">
        <f>PLANURI!A$12</f>
        <v>20</v>
      </c>
      <c r="AE51">
        <f>PLANURI!B$12</f>
        <v>40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160</v>
      </c>
      <c r="AC52" t="str">
        <f>PLANURI!H$9</f>
        <v>AUTOVEHICULE RUTIERE</v>
      </c>
      <c r="AD52">
        <f>PLANURI!A$12</f>
        <v>20</v>
      </c>
      <c r="AE52">
        <f>PLANURI!B$12</f>
        <v>40</v>
      </c>
      <c r="AF52">
        <f>PLANURI!D$12</f>
        <v>20</v>
      </c>
      <c r="AG52" t="e">
        <f>PLANURI!BW494</f>
        <v>#VALUE!</v>
      </c>
    </row>
    <row r="53" spans="1:33" x14ac:dyDescent="0.2">
      <c r="A53" t="str">
        <f>PLANURI!AX495</f>
        <v>L391.20.05.D1</v>
      </c>
      <c r="B53">
        <f>PLANURI!AY495</f>
        <v>1</v>
      </c>
      <c r="C53" t="str">
        <f>PLANURI!AZ495</f>
        <v>Organe de mașini II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160</v>
      </c>
      <c r="AC53" t="str">
        <f>PLANURI!H$9</f>
        <v>AUTOVEHICULE RUTIERE</v>
      </c>
      <c r="AD53">
        <f>PLANURI!A$12</f>
        <v>20</v>
      </c>
      <c r="AE53">
        <f>PLANURI!B$12</f>
        <v>40</v>
      </c>
      <c r="AF53">
        <f>PLANURI!D$12</f>
        <v>20</v>
      </c>
      <c r="AG53" t="str">
        <f>PLANURI!BW495</f>
        <v>2022</v>
      </c>
    </row>
    <row r="54" spans="1:33" x14ac:dyDescent="0.2">
      <c r="A54" t="str">
        <f>PLANURI!AX496</f>
        <v>L391.20.05.D2</v>
      </c>
      <c r="B54">
        <f>PLANURI!AY496</f>
        <v>2</v>
      </c>
      <c r="C54" t="str">
        <f>PLANURI!AZ496</f>
        <v xml:space="preserve">Management </v>
      </c>
      <c r="D54">
        <f>PLANURI!BA496</f>
        <v>3</v>
      </c>
      <c r="E54" t="str">
        <f>PLANURI!BB496</f>
        <v>5</v>
      </c>
      <c r="F54" t="str">
        <f>PLANURI!BC496</f>
        <v>E</v>
      </c>
      <c r="G54" t="str">
        <f>PLANURI!BD496</f>
        <v>DI</v>
      </c>
      <c r="H54">
        <f>PLANURI!WL496</f>
        <v>0</v>
      </c>
      <c r="I54">
        <f>PLANURI!BF496</f>
        <v>1</v>
      </c>
      <c r="J54">
        <f>PLANURI!BG496</f>
        <v>2</v>
      </c>
      <c r="K54">
        <f>PLANURI!BH496</f>
        <v>14</v>
      </c>
      <c r="L54">
        <f>PLANURI!BI496</f>
        <v>14</v>
      </c>
      <c r="M54">
        <f>PLANURI!BJ496</f>
        <v>28</v>
      </c>
      <c r="N54">
        <f>PLANURI!BK496</f>
        <v>0</v>
      </c>
      <c r="O54">
        <f>PLANURI!BL496</f>
        <v>0</v>
      </c>
      <c r="P54">
        <f>PLANURI!BM496</f>
        <v>0</v>
      </c>
      <c r="Q54">
        <f>PLANURI!BN496</f>
        <v>0</v>
      </c>
      <c r="R54" t="str">
        <f>PLANURI!BO496</f>
        <v>0</v>
      </c>
      <c r="S54">
        <f>PLANURI!BP496</f>
        <v>0</v>
      </c>
      <c r="T54">
        <f>PLANURI!BQ496</f>
        <v>1.6</v>
      </c>
      <c r="U54">
        <f>PLANURI!BR496</f>
        <v>22</v>
      </c>
      <c r="V54">
        <f>PLANURI!BS496</f>
        <v>2</v>
      </c>
      <c r="W54" t="str">
        <f>PLANURI!BT496</f>
        <v>DD</v>
      </c>
      <c r="X54">
        <f>PLANURI!BU496</f>
        <v>3.6</v>
      </c>
      <c r="Y54">
        <f>PLANURI!BV496</f>
        <v>50</v>
      </c>
      <c r="Z54" t="str">
        <f>PLANURI!A$4</f>
        <v>Facultatea de Mecanică</v>
      </c>
      <c r="AA54" t="str">
        <f>PLANURI!H$6</f>
        <v xml:space="preserve"> Ştiinţe inginereşti</v>
      </c>
      <c r="AB54">
        <f>PLANURI!C$12</f>
        <v>160</v>
      </c>
      <c r="AC54" t="str">
        <f>PLANURI!H$9</f>
        <v>AUTOVEHICULE RUTIERE</v>
      </c>
      <c r="AD54">
        <f>PLANURI!A$12</f>
        <v>20</v>
      </c>
      <c r="AE54">
        <f>PLANURI!B$12</f>
        <v>40</v>
      </c>
      <c r="AF54">
        <f>PLANURI!D$12</f>
        <v>20</v>
      </c>
      <c r="AG54" t="str">
        <f>PLANURI!BW496</f>
        <v>2022</v>
      </c>
    </row>
    <row r="55" spans="1:33" x14ac:dyDescent="0.2">
      <c r="A55" t="str">
        <f>PLANURI!AX497</f>
        <v>L391.20.05.D3</v>
      </c>
      <c r="B55">
        <f>PLANURI!AY497</f>
        <v>3</v>
      </c>
      <c r="C55" t="str">
        <f>PLANURI!AZ497</f>
        <v>Actionari hidraulice și pneumatice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 xml:space="preserve"> Ştiinţe inginereşti</v>
      </c>
      <c r="AB55">
        <f>PLANURI!C$12</f>
        <v>160</v>
      </c>
      <c r="AC55" t="str">
        <f>PLANURI!H$9</f>
        <v>AUTOVEHICULE RUTIERE</v>
      </c>
      <c r="AD55">
        <f>PLANURI!A$12</f>
        <v>20</v>
      </c>
      <c r="AE55">
        <f>PLANURI!B$12</f>
        <v>40</v>
      </c>
      <c r="AF55">
        <f>PLANURI!D$12</f>
        <v>20</v>
      </c>
      <c r="AG55" t="str">
        <f>PLANURI!BW497</f>
        <v>2022</v>
      </c>
    </row>
    <row r="56" spans="1:33" x14ac:dyDescent="0.2">
      <c r="A56" t="str">
        <f>PLANURI!AX498</f>
        <v>L391.20.05.C4</v>
      </c>
      <c r="B56">
        <f>PLANURI!AY498</f>
        <v>4</v>
      </c>
      <c r="C56" t="str">
        <f>PLANURI!AZ498</f>
        <v xml:space="preserve">Bazele sistemelor automate </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 xml:space="preserve"> Ştiinţe inginereşti</v>
      </c>
      <c r="AB56">
        <f>PLANURI!C$12</f>
        <v>160</v>
      </c>
      <c r="AC56" t="str">
        <f>PLANURI!H$9</f>
        <v>AUTOVEHICULE RUTIERE</v>
      </c>
      <c r="AD56">
        <f>PLANURI!A$12</f>
        <v>20</v>
      </c>
      <c r="AE56">
        <f>PLANURI!B$12</f>
        <v>40</v>
      </c>
      <c r="AF56">
        <f>PLANURI!D$12</f>
        <v>20</v>
      </c>
      <c r="AG56" t="str">
        <f>PLANURI!BW498</f>
        <v>2022</v>
      </c>
    </row>
    <row r="57" spans="1:33" x14ac:dyDescent="0.2">
      <c r="A57" t="str">
        <f>PLANURI!AX499</f>
        <v>L391.20.05.D5</v>
      </c>
      <c r="B57">
        <f>PLANURI!AY499</f>
        <v>5</v>
      </c>
      <c r="C57" t="str">
        <f>PLANURI!AZ499</f>
        <v>Metoda elementului finit</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160</v>
      </c>
      <c r="AC57" t="str">
        <f>PLANURI!H$9</f>
        <v>AUTOVEHICULE RUTIERE</v>
      </c>
      <c r="AD57">
        <f>PLANURI!A$12</f>
        <v>20</v>
      </c>
      <c r="AE57">
        <f>PLANURI!B$12</f>
        <v>40</v>
      </c>
      <c r="AF57">
        <f>PLANURI!D$12</f>
        <v>20</v>
      </c>
      <c r="AG57" t="str">
        <f>PLANURI!BW499</f>
        <v>2022</v>
      </c>
    </row>
    <row r="58" spans="1:33" x14ac:dyDescent="0.2">
      <c r="A58" t="str">
        <f>PLANURI!AX500</f>
        <v>L391.20.05.D6</v>
      </c>
      <c r="B58">
        <f>PLANURI!AY500</f>
        <v>6</v>
      </c>
      <c r="C58" t="str">
        <f>PLANURI!AZ500</f>
        <v>Dinamica autovehiculelor I</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DD</v>
      </c>
      <c r="X58">
        <f>PLANURI!BU500</f>
        <v>8.9</v>
      </c>
      <c r="Y58">
        <f>PLANURI!BV500</f>
        <v>125</v>
      </c>
      <c r="Z58" t="str">
        <f>PLANURI!A$4</f>
        <v>Facultatea de Mecanică</v>
      </c>
      <c r="AA58" t="str">
        <f>PLANURI!H$6</f>
        <v xml:space="preserve"> Ştiinţe inginereşti</v>
      </c>
      <c r="AB58">
        <f>PLANURI!C$12</f>
        <v>160</v>
      </c>
      <c r="AC58" t="str">
        <f>PLANURI!H$9</f>
        <v>AUTOVEHICULE RUTIERE</v>
      </c>
      <c r="AD58">
        <f>PLANURI!A$12</f>
        <v>20</v>
      </c>
      <c r="AE58">
        <f>PLANURI!B$12</f>
        <v>40</v>
      </c>
      <c r="AF58">
        <f>PLANURI!D$12</f>
        <v>20</v>
      </c>
      <c r="AG58" t="str">
        <f>PLANURI!BW500</f>
        <v>2022</v>
      </c>
    </row>
    <row r="59" spans="1:33" x14ac:dyDescent="0.2">
      <c r="A59" t="str">
        <f>PLANURI!AX501</f>
        <v>L391.20.05.S7</v>
      </c>
      <c r="B59">
        <f>PLANURI!AY501</f>
        <v>7</v>
      </c>
      <c r="C59" t="str">
        <f>PLANURI!AZ501</f>
        <v xml:space="preserve">Termogazodinamica </v>
      </c>
      <c r="D59">
        <f>PLANURI!BA501</f>
        <v>3</v>
      </c>
      <c r="E59" t="str">
        <f>PLANURI!BB501</f>
        <v>5</v>
      </c>
      <c r="F59" t="str">
        <f>PLANURI!BC501</f>
        <v>E</v>
      </c>
      <c r="G59" t="str">
        <f>PLANURI!BD501</f>
        <v>DI</v>
      </c>
      <c r="H59">
        <f>PLANURI!BE501</f>
        <v>2</v>
      </c>
      <c r="I59">
        <f>PLANURI!BF501</f>
        <v>2</v>
      </c>
      <c r="J59">
        <f>PLANURI!BG501</f>
        <v>4</v>
      </c>
      <c r="K59">
        <f>PLANURI!BH501</f>
        <v>28</v>
      </c>
      <c r="L59">
        <f>PLANURI!BI501</f>
        <v>28</v>
      </c>
      <c r="M59">
        <f>PLANURI!BJ501</f>
        <v>56</v>
      </c>
      <c r="N59">
        <f>PLANURI!BK501</f>
        <v>0</v>
      </c>
      <c r="O59">
        <f>PLANURI!BL501</f>
        <v>0</v>
      </c>
      <c r="P59">
        <f>PLANURI!BM501</f>
        <v>0</v>
      </c>
      <c r="Q59">
        <f>PLANURI!BN501</f>
        <v>0</v>
      </c>
      <c r="R59" t="str">
        <f>PLANURI!BO501</f>
        <v>0</v>
      </c>
      <c r="S59">
        <f>PLANURI!BP501</f>
        <v>0</v>
      </c>
      <c r="T59">
        <f>PLANURI!BQ501</f>
        <v>3.1</v>
      </c>
      <c r="U59">
        <f>PLANURI!BR501</f>
        <v>44</v>
      </c>
      <c r="V59">
        <f>PLANURI!BS501</f>
        <v>4</v>
      </c>
      <c r="W59" t="str">
        <f>PLANURI!BT501</f>
        <v>DS</v>
      </c>
      <c r="X59">
        <f>PLANURI!BU501</f>
        <v>7.1</v>
      </c>
      <c r="Y59">
        <f>PLANURI!BV501</f>
        <v>100</v>
      </c>
      <c r="Z59" t="str">
        <f>PLANURI!A$4</f>
        <v>Facultatea de Mecanică</v>
      </c>
      <c r="AA59" t="str">
        <f>PLANURI!H$6</f>
        <v xml:space="preserve"> Ştiinţe inginereşti</v>
      </c>
      <c r="AB59">
        <f>PLANURI!C$12</f>
        <v>160</v>
      </c>
      <c r="AC59" t="str">
        <f>PLANURI!H$9</f>
        <v>AUTOVEHICULE RUTIERE</v>
      </c>
      <c r="AD59">
        <f>PLANURI!A$12</f>
        <v>20</v>
      </c>
      <c r="AE59">
        <f>PLANURI!B$12</f>
        <v>40</v>
      </c>
      <c r="AF59">
        <f>PLANURI!D$12</f>
        <v>20</v>
      </c>
      <c r="AG59" t="str">
        <f>PLANURI!BW501</f>
        <v>2022</v>
      </c>
    </row>
    <row r="60" spans="1:33" x14ac:dyDescent="0.2">
      <c r="A60" t="str">
        <f>PLANURI!AX502</f>
        <v>L391.20.05.C8</v>
      </c>
      <c r="B60">
        <f>PLANURI!AY502</f>
        <v>8</v>
      </c>
      <c r="C60" t="str">
        <f>PLANURI!AZ502</f>
        <v>Comunicare</v>
      </c>
      <c r="D60">
        <f>PLANURI!BA502</f>
        <v>3</v>
      </c>
      <c r="E60" t="str">
        <f>PLANURI!BB502</f>
        <v>5</v>
      </c>
      <c r="F60" t="str">
        <f>PLANURI!BC502</f>
        <v>D</v>
      </c>
      <c r="G60" t="str">
        <f>PLANURI!BD502</f>
        <v>DI</v>
      </c>
      <c r="H60">
        <f>PLANURI!WL502</f>
        <v>0</v>
      </c>
      <c r="I60">
        <f>PLANURI!BF502</f>
        <v>1</v>
      </c>
      <c r="J60">
        <f>PLANURI!BG502</f>
        <v>1</v>
      </c>
      <c r="K60">
        <f>PLANURI!BH502</f>
        <v>0</v>
      </c>
      <c r="L60">
        <f>PLANURI!BI502</f>
        <v>14</v>
      </c>
      <c r="M60">
        <f>PLANURI!BJ502</f>
        <v>14</v>
      </c>
      <c r="N60">
        <f>PLANURI!BK502</f>
        <v>0</v>
      </c>
      <c r="O60">
        <f>PLANURI!BL502</f>
        <v>0</v>
      </c>
      <c r="P60">
        <f>PLANURI!BM502</f>
        <v>0</v>
      </c>
      <c r="Q60">
        <f>PLANURI!BN502</f>
        <v>0</v>
      </c>
      <c r="R60" t="str">
        <f>PLANURI!BO502</f>
        <v>0</v>
      </c>
      <c r="S60">
        <f>PLANURI!BP502</f>
        <v>0</v>
      </c>
      <c r="T60">
        <f>PLANURI!BQ502</f>
        <v>0.8</v>
      </c>
      <c r="U60">
        <f>PLANURI!BR502</f>
        <v>11</v>
      </c>
      <c r="V60">
        <f>PLANURI!BS502</f>
        <v>1</v>
      </c>
      <c r="W60" t="str">
        <f>PLANURI!BT502</f>
        <v>DC</v>
      </c>
      <c r="X60">
        <f>PLANURI!BU502</f>
        <v>1.8</v>
      </c>
      <c r="Y60">
        <f>PLANURI!BV502</f>
        <v>25</v>
      </c>
      <c r="Z60" t="str">
        <f>PLANURI!A$4</f>
        <v>Facultatea de Mecanică</v>
      </c>
      <c r="AA60" t="str">
        <f>PLANURI!H$6</f>
        <v xml:space="preserve"> Ştiinţe inginereşti</v>
      </c>
      <c r="AB60">
        <f>PLANURI!C$12</f>
        <v>160</v>
      </c>
      <c r="AC60" t="str">
        <f>PLANURI!H$9</f>
        <v>AUTOVEHICULE RUTIERE</v>
      </c>
      <c r="AD60">
        <f>PLANURI!A$12</f>
        <v>20</v>
      </c>
      <c r="AE60">
        <f>PLANURI!B$12</f>
        <v>40</v>
      </c>
      <c r="AF60">
        <f>PLANURI!D$12</f>
        <v>20</v>
      </c>
      <c r="AG60" t="str">
        <f>PLANURI!BW502</f>
        <v>2022</v>
      </c>
    </row>
    <row r="61" spans="1:33" x14ac:dyDescent="0.2">
      <c r="A61" t="str">
        <f>PLANURI!AX503</f>
        <v>L391.20.05.D9</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160</v>
      </c>
      <c r="AC61" t="str">
        <f>PLANURI!H$9</f>
        <v>AUTOVEHICULE RUTIERE</v>
      </c>
      <c r="AD61">
        <f>PLANURI!A$12</f>
        <v>20</v>
      </c>
      <c r="AE61">
        <f>PLANURI!B$12</f>
        <v>40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160</v>
      </c>
      <c r="AC62" t="str">
        <f>PLANURI!H$9</f>
        <v>AUTOVEHICULE RUTIERE</v>
      </c>
      <c r="AD62">
        <f>PLANURI!A$12</f>
        <v>20</v>
      </c>
      <c r="AE62">
        <f>PLANURI!B$12</f>
        <v>40</v>
      </c>
      <c r="AF62">
        <f>PLANURI!D$12</f>
        <v>20</v>
      </c>
      <c r="AG62" t="str">
        <f>PLANURI!BW504</f>
        <v/>
      </c>
    </row>
    <row r="63" spans="1:33" x14ac:dyDescent="0.2">
      <c r="A63" t="str">
        <f>PLANURI!AX505</f>
        <v>L391.20.05.11-ij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160</v>
      </c>
      <c r="AC63" t="str">
        <f>PLANURI!H$9</f>
        <v>AUTOVEHICULE RUTIERE</v>
      </c>
      <c r="AD63">
        <f>PLANURI!A$12</f>
        <v>20</v>
      </c>
      <c r="AE63">
        <f>PLANURI!B$12</f>
        <v>40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160</v>
      </c>
      <c r="AC64" t="str">
        <f>PLANURI!H$9</f>
        <v>AUTOVEHICULE RUTIERE</v>
      </c>
      <c r="AD64">
        <f>PLANURI!A$12</f>
        <v>20</v>
      </c>
      <c r="AE64">
        <f>PLANURI!B$12</f>
        <v>40</v>
      </c>
      <c r="AF64">
        <f>PLANURI!D$12</f>
        <v>20</v>
      </c>
      <c r="AG64" t="str">
        <f>PLANURI!BW506</f>
        <v/>
      </c>
    </row>
    <row r="65" spans="1:33" x14ac:dyDescent="0.2">
      <c r="A65" t="str">
        <f>PLANURI!AX507</f>
        <v>L391.20.06.S1</v>
      </c>
      <c r="B65">
        <f>PLANURI!AY507</f>
        <v>1</v>
      </c>
      <c r="C65" t="str">
        <f>PLANURI!AZ507</f>
        <v>Procese şi caracteristici ale motoarelor cu ardere internă 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 xml:space="preserve"> Ştiinţe inginereşti</v>
      </c>
      <c r="AB65">
        <f>PLANURI!C$12</f>
        <v>160</v>
      </c>
      <c r="AC65" t="str">
        <f>PLANURI!H$9</f>
        <v>AUTOVEHICULE RUTIERE</v>
      </c>
      <c r="AD65">
        <f>PLANURI!A$12</f>
        <v>20</v>
      </c>
      <c r="AE65">
        <f>PLANURI!B$12</f>
        <v>40</v>
      </c>
      <c r="AF65">
        <f>PLANURI!D$12</f>
        <v>20</v>
      </c>
      <c r="AG65" t="str">
        <f>PLANURI!BW507</f>
        <v>2022</v>
      </c>
    </row>
    <row r="66" spans="1:33" x14ac:dyDescent="0.2">
      <c r="A66" t="str">
        <f>PLANURI!AX508</f>
        <v>L391.20.06.D2</v>
      </c>
      <c r="B66">
        <f>PLANURI!AY508</f>
        <v>2</v>
      </c>
      <c r="C66" t="str">
        <f>PLANURI!AZ508</f>
        <v>Tehnologia de fabricatie a autovehiculelor</v>
      </c>
      <c r="D66">
        <f>PLANURI!BA508</f>
        <v>3</v>
      </c>
      <c r="E66" t="str">
        <f>PLANURI!BB508</f>
        <v>6</v>
      </c>
      <c r="F66" t="str">
        <f>PLANURI!BC508</f>
        <v>D</v>
      </c>
      <c r="G66" t="str">
        <f>PLANURI!BD508</f>
        <v>DI</v>
      </c>
      <c r="H66">
        <f>PLANURI!WL508</f>
        <v>0</v>
      </c>
      <c r="I66">
        <f>PLANURI!BF508</f>
        <v>1</v>
      </c>
      <c r="J66">
        <f>PLANURI!BG508</f>
        <v>4</v>
      </c>
      <c r="K66">
        <f>PLANURI!BH508</f>
        <v>42</v>
      </c>
      <c r="L66">
        <f>PLANURI!BI508</f>
        <v>14</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DD</v>
      </c>
      <c r="X66">
        <f>PLANURI!BU508</f>
        <v>7.1</v>
      </c>
      <c r="Y66">
        <f>PLANURI!BV508</f>
        <v>100</v>
      </c>
      <c r="Z66" t="str">
        <f>PLANURI!A$4</f>
        <v>Facultatea de Mecanică</v>
      </c>
      <c r="AA66" t="str">
        <f>PLANURI!H$6</f>
        <v xml:space="preserve"> Ştiinţe inginereşti</v>
      </c>
      <c r="AB66">
        <f>PLANURI!C$12</f>
        <v>160</v>
      </c>
      <c r="AC66" t="str">
        <f>PLANURI!H$9</f>
        <v>AUTOVEHICULE RUTIERE</v>
      </c>
      <c r="AD66">
        <f>PLANURI!A$12</f>
        <v>20</v>
      </c>
      <c r="AE66">
        <f>PLANURI!B$12</f>
        <v>40</v>
      </c>
      <c r="AF66">
        <f>PLANURI!D$12</f>
        <v>20</v>
      </c>
      <c r="AG66" t="str">
        <f>PLANURI!BW508</f>
        <v>2022</v>
      </c>
    </row>
    <row r="67" spans="1:33" x14ac:dyDescent="0.2">
      <c r="A67" t="str">
        <f>PLANURI!AX509</f>
        <v>L391.20.06.D3</v>
      </c>
      <c r="B67">
        <f>PLANURI!AY509</f>
        <v>3</v>
      </c>
      <c r="C67" t="str">
        <f>PLANURI!AZ509</f>
        <v>Proiectare asistată de calculator</v>
      </c>
      <c r="D67">
        <f>PLANURI!BA509</f>
        <v>3</v>
      </c>
      <c r="E67" t="str">
        <f>PLANURI!BB509</f>
        <v>6</v>
      </c>
      <c r="F67" t="str">
        <f>PLANURI!BC509</f>
        <v>D</v>
      </c>
      <c r="G67" t="str">
        <f>PLANURI!BD509</f>
        <v>DI</v>
      </c>
      <c r="H67">
        <f>PLANURI!BE509</f>
        <v>1</v>
      </c>
      <c r="I67">
        <f>PLANURI!BF509</f>
        <v>2</v>
      </c>
      <c r="J67">
        <f>PLANURI!BG509</f>
        <v>3</v>
      </c>
      <c r="K67">
        <f>PLANURI!BH509</f>
        <v>14</v>
      </c>
      <c r="L67">
        <f>PLANURI!BI509</f>
        <v>28</v>
      </c>
      <c r="M67">
        <f>PLANURI!BJ509</f>
        <v>42</v>
      </c>
      <c r="N67">
        <f>PLANURI!BK509</f>
        <v>0</v>
      </c>
      <c r="O67">
        <f>PLANURI!BL509</f>
        <v>0</v>
      </c>
      <c r="P67">
        <f>PLANURI!BM509</f>
        <v>0</v>
      </c>
      <c r="Q67">
        <f>PLANURI!BN509</f>
        <v>0</v>
      </c>
      <c r="R67" t="str">
        <f>PLANURI!BO509</f>
        <v>0</v>
      </c>
      <c r="S67">
        <f>PLANURI!BP509</f>
        <v>0</v>
      </c>
      <c r="T67">
        <f>PLANURI!BQ509</f>
        <v>2.4</v>
      </c>
      <c r="U67">
        <f>PLANURI!BR509</f>
        <v>33</v>
      </c>
      <c r="V67">
        <f>PLANURI!BS509</f>
        <v>3</v>
      </c>
      <c r="W67" t="str">
        <f>PLANURI!BT509</f>
        <v>DD</v>
      </c>
      <c r="X67">
        <f>PLANURI!BU509</f>
        <v>5.4</v>
      </c>
      <c r="Y67">
        <f>PLANURI!BV509</f>
        <v>75</v>
      </c>
      <c r="Z67" t="str">
        <f>PLANURI!A$4</f>
        <v>Facultatea de Mecanică</v>
      </c>
      <c r="AA67" t="str">
        <f>PLANURI!H$6</f>
        <v xml:space="preserve"> Ştiinţe inginereşti</v>
      </c>
      <c r="AB67">
        <f>PLANURI!C$12</f>
        <v>160</v>
      </c>
      <c r="AC67" t="str">
        <f>PLANURI!H$9</f>
        <v>AUTOVEHICULE RUTIERE</v>
      </c>
      <c r="AD67">
        <f>PLANURI!A$12</f>
        <v>20</v>
      </c>
      <c r="AE67">
        <f>PLANURI!B$12</f>
        <v>40</v>
      </c>
      <c r="AF67">
        <f>PLANURI!D$12</f>
        <v>20</v>
      </c>
      <c r="AG67" t="str">
        <f>PLANURI!BW509</f>
        <v>2022</v>
      </c>
    </row>
    <row r="68" spans="1:33" x14ac:dyDescent="0.2">
      <c r="A68" t="str">
        <f>PLANURI!AX510</f>
        <v>L391.20.06.D4</v>
      </c>
      <c r="B68">
        <f>PLANURI!AY510</f>
        <v>4</v>
      </c>
      <c r="C68" t="str">
        <f>PLANURI!AZ510</f>
        <v>Echipamentul electric şi electronic al autovehiculelor</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160</v>
      </c>
      <c r="AC68" t="str">
        <f>PLANURI!H$9</f>
        <v>AUTOVEHICULE RUTIERE</v>
      </c>
      <c r="AD68">
        <f>PLANURI!A$12</f>
        <v>20</v>
      </c>
      <c r="AE68">
        <f>PLANURI!B$12</f>
        <v>40</v>
      </c>
      <c r="AF68">
        <f>PLANURI!D$12</f>
        <v>20</v>
      </c>
      <c r="AG68" t="str">
        <f>PLANURI!BW510</f>
        <v>2022</v>
      </c>
    </row>
    <row r="69" spans="1:33" x14ac:dyDescent="0.2">
      <c r="A69" t="str">
        <f>PLANURI!AX511</f>
        <v>L391.20.06.C5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DC</v>
      </c>
      <c r="X69">
        <f>PLANURI!BU511</f>
        <v>3.6</v>
      </c>
      <c r="Y69">
        <f>PLANURI!BV511</f>
        <v>50</v>
      </c>
      <c r="Z69" t="str">
        <f>PLANURI!A$4</f>
        <v>Facultatea de Mecanică</v>
      </c>
      <c r="AA69" t="str">
        <f>PLANURI!H$6</f>
        <v xml:space="preserve"> Ştiinţe inginereşti</v>
      </c>
      <c r="AB69">
        <f>PLANURI!C$12</f>
        <v>160</v>
      </c>
      <c r="AC69" t="str">
        <f>PLANURI!H$9</f>
        <v>AUTOVEHICULE RUTIERE</v>
      </c>
      <c r="AD69">
        <f>PLANURI!A$12</f>
        <v>20</v>
      </c>
      <c r="AE69">
        <f>PLANURI!B$12</f>
        <v>40</v>
      </c>
      <c r="AF69">
        <f>PLANURI!D$12</f>
        <v>20</v>
      </c>
      <c r="AG69" t="str">
        <f>PLANURI!BW511</f>
        <v>2022</v>
      </c>
    </row>
    <row r="70" spans="1:33" x14ac:dyDescent="0.2">
      <c r="A70" t="str">
        <f>PLANURI!AX512</f>
        <v>L391.20.06.S6</v>
      </c>
      <c r="B70">
        <f>PLANURI!AY512</f>
        <v>6</v>
      </c>
      <c r="C70" t="str">
        <f>PLANURI!AZ512</f>
        <v>Dinamica autovehiculelor II</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DS</v>
      </c>
      <c r="X70">
        <f>PLANURI!BU512</f>
        <v>7.1</v>
      </c>
      <c r="Y70">
        <f>PLANURI!BV512</f>
        <v>100</v>
      </c>
      <c r="Z70" t="str">
        <f>PLANURI!A$4</f>
        <v>Facultatea de Mecanică</v>
      </c>
      <c r="AA70" t="str">
        <f>PLANURI!H$6</f>
        <v xml:space="preserve"> Ştiinţe inginereşti</v>
      </c>
      <c r="AB70">
        <f>PLANURI!C$12</f>
        <v>160</v>
      </c>
      <c r="AC70" t="str">
        <f>PLANURI!H$9</f>
        <v>AUTOVEHICULE RUTIERE</v>
      </c>
      <c r="AD70">
        <f>PLANURI!A$12</f>
        <v>20</v>
      </c>
      <c r="AE70">
        <f>PLANURI!B$12</f>
        <v>40</v>
      </c>
      <c r="AF70">
        <f>PLANURI!D$12</f>
        <v>20</v>
      </c>
      <c r="AG70" t="str">
        <f>PLANURI!BW512</f>
        <v>2022</v>
      </c>
    </row>
    <row r="71" spans="1:33" x14ac:dyDescent="0.2">
      <c r="A71" t="str">
        <f>PLANURI!AX513</f>
        <v>L391.20.06.S7</v>
      </c>
      <c r="B71">
        <f>PLANURI!AY513</f>
        <v>7</v>
      </c>
      <c r="C71" t="str">
        <f>PLANURI!AZ513</f>
        <v>Combustibili, lubrifianţi şi materiale pentru autovehicule</v>
      </c>
      <c r="D71">
        <f>PLANURI!BA513</f>
        <v>3</v>
      </c>
      <c r="E71" t="str">
        <f>PLANURI!BB513</f>
        <v>6</v>
      </c>
      <c r="F71" t="str">
        <f>PLANURI!BC513</f>
        <v>D</v>
      </c>
      <c r="G71" t="str">
        <f>PLANURI!BD513</f>
        <v>DI</v>
      </c>
      <c r="H71">
        <f>PLANURI!BE513</f>
        <v>1</v>
      </c>
      <c r="I71">
        <f>PLANURI!BF513</f>
        <v>1</v>
      </c>
      <c r="J71">
        <f>PLANURI!BG513</f>
        <v>2</v>
      </c>
      <c r="K71">
        <f>PLANURI!BH513</f>
        <v>14</v>
      </c>
      <c r="L71">
        <f>PLANURI!BI513</f>
        <v>14</v>
      </c>
      <c r="M71">
        <f>PLANURI!BJ513</f>
        <v>28</v>
      </c>
      <c r="N71">
        <f>PLANURI!BK513</f>
        <v>0</v>
      </c>
      <c r="O71">
        <f>PLANURI!BL513</f>
        <v>0</v>
      </c>
      <c r="P71">
        <f>PLANURI!BM513</f>
        <v>0</v>
      </c>
      <c r="Q71">
        <f>PLANURI!BN513</f>
        <v>0</v>
      </c>
      <c r="R71" t="str">
        <f>PLANURI!BO513</f>
        <v>0</v>
      </c>
      <c r="S71">
        <f>PLANURI!BP513</f>
        <v>0</v>
      </c>
      <c r="T71">
        <f>PLANURI!BQ513</f>
        <v>1.6</v>
      </c>
      <c r="U71">
        <f>PLANURI!BR513</f>
        <v>22</v>
      </c>
      <c r="V71">
        <f>PLANURI!BS513</f>
        <v>2</v>
      </c>
      <c r="W71" t="str">
        <f>PLANURI!BT513</f>
        <v>DS</v>
      </c>
      <c r="X71">
        <f>PLANURI!BU513</f>
        <v>3.6</v>
      </c>
      <c r="Y71">
        <f>PLANURI!BV513</f>
        <v>50</v>
      </c>
      <c r="Z71" t="str">
        <f>PLANURI!A$4</f>
        <v>Facultatea de Mecanică</v>
      </c>
      <c r="AA71" t="str">
        <f>PLANURI!H$6</f>
        <v xml:space="preserve"> Ştiinţe inginereşti</v>
      </c>
      <c r="AB71">
        <f>PLANURI!C$12</f>
        <v>160</v>
      </c>
      <c r="AC71" t="str">
        <f>PLANURI!H$9</f>
        <v>AUTOVEHICULE RUTIERE</v>
      </c>
      <c r="AD71">
        <f>PLANURI!A$12</f>
        <v>20</v>
      </c>
      <c r="AE71">
        <f>PLANURI!B$12</f>
        <v>40</v>
      </c>
      <c r="AF71">
        <f>PLANURI!D$12</f>
        <v>20</v>
      </c>
      <c r="AG71" t="str">
        <f>PLANURI!BW513</f>
        <v>2022</v>
      </c>
    </row>
    <row r="72" spans="1:33" x14ac:dyDescent="0.2">
      <c r="A72" t="str">
        <f>PLANURI!AX514</f>
        <v>L391.20.06.S8</v>
      </c>
      <c r="B72">
        <f>PLANURI!AY514</f>
        <v>8</v>
      </c>
      <c r="C72" t="str">
        <f>PLANURI!AZ514</f>
        <v>Construcţia şi calculul autovehiculelor I</v>
      </c>
      <c r="D72">
        <f>PLANURI!BA514</f>
        <v>3</v>
      </c>
      <c r="E72" t="str">
        <f>PLANURI!BB514</f>
        <v>6</v>
      </c>
      <c r="F72" t="str">
        <f>PLANURI!BC514</f>
        <v>E</v>
      </c>
      <c r="G72" t="str">
        <f>PLANURI!BD514</f>
        <v>DI</v>
      </c>
      <c r="H72">
        <f>PLANURI!WL514</f>
        <v>0</v>
      </c>
      <c r="I72">
        <f>PLANURI!BF514</f>
        <v>2</v>
      </c>
      <c r="J72">
        <f>PLANURI!BG514</f>
        <v>4</v>
      </c>
      <c r="K72">
        <f>PLANURI!BH514</f>
        <v>28</v>
      </c>
      <c r="L72">
        <f>PLANURI!BI514</f>
        <v>28</v>
      </c>
      <c r="M72">
        <f>PLANURI!BJ514</f>
        <v>56</v>
      </c>
      <c r="N72">
        <f>PLANURI!BK514</f>
        <v>0</v>
      </c>
      <c r="O72">
        <f>PLANURI!BL514</f>
        <v>0</v>
      </c>
      <c r="P72">
        <f>PLANURI!BM514</f>
        <v>0</v>
      </c>
      <c r="Q72">
        <f>PLANURI!BN514</f>
        <v>0</v>
      </c>
      <c r="R72" t="str">
        <f>PLANURI!BO514</f>
        <v>0</v>
      </c>
      <c r="S72">
        <f>PLANURI!BP514</f>
        <v>0</v>
      </c>
      <c r="T72">
        <f>PLANURI!BQ514</f>
        <v>3.1</v>
      </c>
      <c r="U72">
        <f>PLANURI!BR514</f>
        <v>44</v>
      </c>
      <c r="V72">
        <f>PLANURI!BS514</f>
        <v>4</v>
      </c>
      <c r="W72" t="str">
        <f>PLANURI!BT514</f>
        <v>DS</v>
      </c>
      <c r="X72">
        <f>PLANURI!BU514</f>
        <v>7.1</v>
      </c>
      <c r="Y72">
        <f>PLANURI!BV514</f>
        <v>100</v>
      </c>
      <c r="Z72" t="str">
        <f>PLANURI!A$4</f>
        <v>Facultatea de Mecanică</v>
      </c>
      <c r="AA72" t="str">
        <f>PLANURI!H$6</f>
        <v xml:space="preserve"> Ştiinţe inginereşti</v>
      </c>
      <c r="AB72">
        <f>PLANURI!C$12</f>
        <v>160</v>
      </c>
      <c r="AC72" t="str">
        <f>PLANURI!H$9</f>
        <v>AUTOVEHICULE RUTIERE</v>
      </c>
      <c r="AD72">
        <f>PLANURI!A$12</f>
        <v>20</v>
      </c>
      <c r="AE72">
        <f>PLANURI!B$12</f>
        <v>40</v>
      </c>
      <c r="AF72">
        <f>PLANURI!D$12</f>
        <v>20</v>
      </c>
      <c r="AG72" t="str">
        <f>PLANURI!BW514</f>
        <v>2022</v>
      </c>
    </row>
    <row r="73" spans="1:33" x14ac:dyDescent="0.2">
      <c r="A73" t="str">
        <f>PLANURI!AX515</f>
        <v>L391.20.06.S9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160</v>
      </c>
      <c r="AC73" t="str">
        <f>PLANURI!H$9</f>
        <v>AUTOVEHICULE RUTIERE</v>
      </c>
      <c r="AD73">
        <f>PLANURI!A$12</f>
        <v>20</v>
      </c>
      <c r="AE73">
        <f>PLANURI!B$12</f>
        <v>40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160</v>
      </c>
      <c r="AC74" t="str">
        <f>PLANURI!H$9</f>
        <v>AUTOVEHICULE RUTIERE</v>
      </c>
      <c r="AD74">
        <f>PLANURI!A$12</f>
        <v>20</v>
      </c>
      <c r="AE74">
        <f>PLANURI!B$12</f>
        <v>40</v>
      </c>
      <c r="AF74">
        <f>PLANURI!D$12</f>
        <v>20</v>
      </c>
      <c r="AG74" t="str">
        <f>PLANURI!BW516</f>
        <v/>
      </c>
    </row>
    <row r="75" spans="1:33" x14ac:dyDescent="0.2">
      <c r="A75" t="str">
        <f>PLANURI!AX517</f>
        <v>L391.20.06.11-ij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160</v>
      </c>
      <c r="AC75" t="str">
        <f>PLANURI!H$9</f>
        <v>AUTOVEHICULE RUTIERE</v>
      </c>
      <c r="AD75">
        <f>PLANURI!A$12</f>
        <v>20</v>
      </c>
      <c r="AE75">
        <f>PLANURI!B$12</f>
        <v>40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27</v>
      </c>
      <c r="W76">
        <f>PLANURI!BT518</f>
        <v>0</v>
      </c>
      <c r="X76">
        <f>PLANURI!BU518</f>
        <v>0</v>
      </c>
      <c r="Y76">
        <f>PLANURI!BV518</f>
        <v>0</v>
      </c>
      <c r="Z76" t="str">
        <f>PLANURI!A$4</f>
        <v>Facultatea de Mecanică</v>
      </c>
      <c r="AA76" t="str">
        <f>PLANURI!H$6</f>
        <v xml:space="preserve"> Ştiinţe inginereşti</v>
      </c>
      <c r="AB76">
        <f>PLANURI!C$12</f>
        <v>160</v>
      </c>
      <c r="AC76" t="str">
        <f>PLANURI!H$9</f>
        <v>AUTOVEHICULE RUTIERE</v>
      </c>
      <c r="AD76">
        <f>PLANURI!A$12</f>
        <v>20</v>
      </c>
      <c r="AE76">
        <f>PLANURI!B$12</f>
        <v>40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160</v>
      </c>
      <c r="AC77" t="str">
        <f>PLANURI!H$9</f>
        <v>AUTOVEHICULE RUTIERE</v>
      </c>
      <c r="AD77">
        <f>PLANURI!A$12</f>
        <v>20</v>
      </c>
      <c r="AE77">
        <f>PLANURI!B$12</f>
        <v>40</v>
      </c>
      <c r="AF77">
        <f>PLANURI!D$12</f>
        <v>20</v>
      </c>
      <c r="AG77" t="e">
        <f>PLANURI!BW519</f>
        <v>#VALUE!</v>
      </c>
    </row>
    <row r="78" spans="1:33" x14ac:dyDescent="0.2">
      <c r="A78" t="str">
        <f>PLANURI!AX520</f>
        <v>L391.20.07.S1</v>
      </c>
      <c r="B78">
        <f>PLANURI!AY520</f>
        <v>1</v>
      </c>
      <c r="C78" t="str">
        <f>PLANURI!AZ520</f>
        <v>Procese și caracteristici ale motoarelor cu ardere internă II</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2.4</v>
      </c>
      <c r="U78">
        <f>PLANURI!BR520</f>
        <v>33</v>
      </c>
      <c r="V78">
        <f>PLANURI!BS520</f>
        <v>3</v>
      </c>
      <c r="W78" t="str">
        <f>PLANURI!BT520</f>
        <v>DS</v>
      </c>
      <c r="X78">
        <f>PLANURI!BU520</f>
        <v>5.4</v>
      </c>
      <c r="Y78">
        <f>PLANURI!BV520</f>
        <v>75</v>
      </c>
      <c r="Z78" t="str">
        <f>PLANURI!A$4</f>
        <v>Facultatea de Mecanică</v>
      </c>
      <c r="AA78" t="str">
        <f>PLANURI!H$6</f>
        <v xml:space="preserve"> Ştiinţe inginereşti</v>
      </c>
      <c r="AB78">
        <f>PLANURI!C$12</f>
        <v>160</v>
      </c>
      <c r="AC78" t="str">
        <f>PLANURI!H$9</f>
        <v>AUTOVEHICULE RUTIERE</v>
      </c>
      <c r="AD78">
        <f>PLANURI!A$12</f>
        <v>20</v>
      </c>
      <c r="AE78">
        <f>PLANURI!B$12</f>
        <v>40</v>
      </c>
      <c r="AF78">
        <f>PLANURI!D$12</f>
        <v>20</v>
      </c>
      <c r="AG78" t="str">
        <f>PLANURI!BW520</f>
        <v>2023</v>
      </c>
    </row>
    <row r="79" spans="1:33" x14ac:dyDescent="0.2">
      <c r="A79" t="str">
        <f>PLANURI!AX521</f>
        <v>L391.20.07.S2</v>
      </c>
      <c r="B79">
        <f>PLANURI!AY521</f>
        <v>2</v>
      </c>
      <c r="C79" t="str">
        <f>PLANURI!AZ521</f>
        <v>Construcția și calculul motoarelor cu ardere internă</v>
      </c>
      <c r="D79">
        <f>PLANURI!BA521</f>
        <v>4</v>
      </c>
      <c r="E79" t="str">
        <f>PLANURI!BB521</f>
        <v>7</v>
      </c>
      <c r="F79" t="str">
        <f>PLANURI!BC521</f>
        <v>E</v>
      </c>
      <c r="G79" t="str">
        <f>PLANURI!BD521</f>
        <v>DI</v>
      </c>
      <c r="H79">
        <f>PLANURI!BE521</f>
        <v>3</v>
      </c>
      <c r="I79">
        <f>PLANURI!BF521</f>
        <v>1</v>
      </c>
      <c r="J79">
        <f>PLANURI!BG521</f>
        <v>4</v>
      </c>
      <c r="K79">
        <f>PLANURI!BH521</f>
        <v>42</v>
      </c>
      <c r="L79">
        <f>PLANURI!BI521</f>
        <v>14</v>
      </c>
      <c r="M79">
        <f>PLANURI!BJ521</f>
        <v>56</v>
      </c>
      <c r="N79">
        <f>PLANURI!BK521</f>
        <v>0</v>
      </c>
      <c r="O79">
        <f>PLANURI!BL521</f>
        <v>0</v>
      </c>
      <c r="P79">
        <f>PLANURI!BM521</f>
        <v>0</v>
      </c>
      <c r="Q79">
        <f>PLANURI!BN521</f>
        <v>0</v>
      </c>
      <c r="R79" t="str">
        <f>PLANURI!BO521</f>
        <v>0</v>
      </c>
      <c r="S79">
        <f>PLANURI!BP521</f>
        <v>0</v>
      </c>
      <c r="T79">
        <f>PLANURI!BQ521</f>
        <v>4.9000000000000004</v>
      </c>
      <c r="U79">
        <f>PLANURI!BR521</f>
        <v>69</v>
      </c>
      <c r="V79">
        <f>PLANURI!BS521</f>
        <v>5</v>
      </c>
      <c r="W79" t="str">
        <f>PLANURI!BT521</f>
        <v>DS</v>
      </c>
      <c r="X79">
        <f>PLANURI!BU521</f>
        <v>8.9</v>
      </c>
      <c r="Y79">
        <f>PLANURI!BV521</f>
        <v>125</v>
      </c>
      <c r="Z79" t="str">
        <f>PLANURI!A$4</f>
        <v>Facultatea de Mecanică</v>
      </c>
      <c r="AA79" t="str">
        <f>PLANURI!H$6</f>
        <v xml:space="preserve"> Ştiinţe inginereşti</v>
      </c>
      <c r="AB79">
        <f>PLANURI!C$12</f>
        <v>160</v>
      </c>
      <c r="AC79" t="str">
        <f>PLANURI!H$9</f>
        <v>AUTOVEHICULE RUTIERE</v>
      </c>
      <c r="AD79">
        <f>PLANURI!A$12</f>
        <v>20</v>
      </c>
      <c r="AE79">
        <f>PLANURI!B$12</f>
        <v>40</v>
      </c>
      <c r="AF79">
        <f>PLANURI!D$12</f>
        <v>20</v>
      </c>
      <c r="AG79" t="str">
        <f>PLANURI!BW521</f>
        <v>2023</v>
      </c>
    </row>
    <row r="80" spans="1:33" x14ac:dyDescent="0.2">
      <c r="A80" t="str">
        <f>PLANURI!AX522</f>
        <v>L391.20.07.S3</v>
      </c>
      <c r="B80">
        <f>PLANURI!AY522</f>
        <v>3</v>
      </c>
      <c r="C80" t="str">
        <f>PLANURI!AZ522</f>
        <v>Calculul si constructia motoarelor cu ardere interna Proiect</v>
      </c>
      <c r="D80">
        <f>PLANURI!BA522</f>
        <v>4</v>
      </c>
      <c r="E80" t="str">
        <f>PLANURI!BB522</f>
        <v>7</v>
      </c>
      <c r="F80" t="str">
        <f>PLANURI!BC522</f>
        <v>C</v>
      </c>
      <c r="G80" t="str">
        <f>PLANURI!BD522</f>
        <v>DI</v>
      </c>
      <c r="H80">
        <f>PLANURI!WL522</f>
        <v>0</v>
      </c>
      <c r="I80">
        <f>PLANURI!BF522</f>
        <v>2</v>
      </c>
      <c r="J80">
        <f>PLANURI!BG522</f>
        <v>2</v>
      </c>
      <c r="K80">
        <f>PLANURI!BH522</f>
        <v>0</v>
      </c>
      <c r="L80">
        <f>PLANURI!BI522</f>
        <v>28</v>
      </c>
      <c r="M80">
        <f>PLANURI!BJ522</f>
        <v>28</v>
      </c>
      <c r="N80">
        <f>PLANURI!BK522</f>
        <v>0</v>
      </c>
      <c r="O80">
        <f>PLANURI!BL522</f>
        <v>0</v>
      </c>
      <c r="P80">
        <f>PLANURI!BM522</f>
        <v>0</v>
      </c>
      <c r="Q80">
        <f>PLANURI!BN522</f>
        <v>0</v>
      </c>
      <c r="R80" t="str">
        <f>PLANURI!BO522</f>
        <v>0</v>
      </c>
      <c r="S80">
        <f>PLANURI!BP522</f>
        <v>0</v>
      </c>
      <c r="T80">
        <f>PLANURI!BQ522</f>
        <v>1.6</v>
      </c>
      <c r="U80">
        <f>PLANURI!BR522</f>
        <v>22</v>
      </c>
      <c r="V80">
        <f>PLANURI!BS522</f>
        <v>2</v>
      </c>
      <c r="W80" t="str">
        <f>PLANURI!BT522</f>
        <v>DS</v>
      </c>
      <c r="X80">
        <f>PLANURI!BU522</f>
        <v>3.6</v>
      </c>
      <c r="Y80">
        <f>PLANURI!BV522</f>
        <v>50</v>
      </c>
      <c r="Z80" t="str">
        <f>PLANURI!A$4</f>
        <v>Facultatea de Mecanică</v>
      </c>
      <c r="AA80" t="str">
        <f>PLANURI!H$6</f>
        <v xml:space="preserve"> Ştiinţe inginereşti</v>
      </c>
      <c r="AB80">
        <f>PLANURI!C$12</f>
        <v>160</v>
      </c>
      <c r="AC80" t="str">
        <f>PLANURI!H$9</f>
        <v>AUTOVEHICULE RUTIERE</v>
      </c>
      <c r="AD80">
        <f>PLANURI!A$12</f>
        <v>20</v>
      </c>
      <c r="AE80">
        <f>PLANURI!B$12</f>
        <v>40</v>
      </c>
      <c r="AF80">
        <f>PLANURI!D$12</f>
        <v>20</v>
      </c>
      <c r="AG80" t="str">
        <f>PLANURI!BW522</f>
        <v>2023</v>
      </c>
    </row>
    <row r="81" spans="1:33" x14ac:dyDescent="0.2">
      <c r="A81" t="str">
        <f>PLANURI!AX523</f>
        <v>L391.20.07.S4</v>
      </c>
      <c r="B81">
        <f>PLANURI!AY523</f>
        <v>4</v>
      </c>
      <c r="C81" t="str">
        <f>PLANURI!AZ523</f>
        <v>Sisteme auxiliare pentru autovehicule</v>
      </c>
      <c r="D81">
        <f>PLANURI!BA523</f>
        <v>4</v>
      </c>
      <c r="E81" t="str">
        <f>PLANURI!BB523</f>
        <v>7</v>
      </c>
      <c r="F81" t="str">
        <f>PLANURI!BC523</f>
        <v>D</v>
      </c>
      <c r="G81" t="str">
        <f>PLANURI!BD523</f>
        <v>DI</v>
      </c>
      <c r="H81">
        <f>PLANURI!BE523</f>
        <v>2</v>
      </c>
      <c r="I81">
        <f>PLANURI!BF523</f>
        <v>1</v>
      </c>
      <c r="J81">
        <f>PLANURI!BG523</f>
        <v>3</v>
      </c>
      <c r="K81">
        <f>PLANURI!BH523</f>
        <v>28</v>
      </c>
      <c r="L81">
        <f>PLANURI!BI523</f>
        <v>14</v>
      </c>
      <c r="M81">
        <f>PLANURI!BJ523</f>
        <v>42</v>
      </c>
      <c r="N81">
        <f>PLANURI!BK523</f>
        <v>0</v>
      </c>
      <c r="O81">
        <f>PLANURI!BL523</f>
        <v>0</v>
      </c>
      <c r="P81">
        <f>PLANURI!BM523</f>
        <v>0</v>
      </c>
      <c r="Q81">
        <f>PLANURI!BN523</f>
        <v>0</v>
      </c>
      <c r="R81" t="str">
        <f>PLANURI!BO523</f>
        <v>0</v>
      </c>
      <c r="S81">
        <f>PLANURI!BP523</f>
        <v>0</v>
      </c>
      <c r="T81">
        <f>PLANURI!BQ523</f>
        <v>4.0999999999999996</v>
      </c>
      <c r="U81">
        <f>PLANURI!BR523</f>
        <v>58</v>
      </c>
      <c r="V81">
        <f>PLANURI!BS523</f>
        <v>4</v>
      </c>
      <c r="W81" t="str">
        <f>PLANURI!BT523</f>
        <v>DS</v>
      </c>
      <c r="X81">
        <f>PLANURI!BU523</f>
        <v>7.1</v>
      </c>
      <c r="Y81">
        <f>PLANURI!BV523</f>
        <v>100</v>
      </c>
      <c r="Z81" t="str">
        <f>PLANURI!A$4</f>
        <v>Facultatea de Mecanică</v>
      </c>
      <c r="AA81" t="str">
        <f>PLANURI!H$6</f>
        <v xml:space="preserve"> Ştiinţe inginereşti</v>
      </c>
      <c r="AB81">
        <f>PLANURI!C$12</f>
        <v>160</v>
      </c>
      <c r="AC81" t="str">
        <f>PLANURI!H$9</f>
        <v>AUTOVEHICULE RUTIERE</v>
      </c>
      <c r="AD81">
        <f>PLANURI!A$12</f>
        <v>20</v>
      </c>
      <c r="AE81">
        <f>PLANURI!B$12</f>
        <v>40</v>
      </c>
      <c r="AF81">
        <f>PLANURI!D$12</f>
        <v>20</v>
      </c>
      <c r="AG81" t="str">
        <f>PLANURI!BW523</f>
        <v>2023</v>
      </c>
    </row>
    <row r="82" spans="1:33" x14ac:dyDescent="0.2">
      <c r="A82" t="str">
        <f>PLANURI!AX524</f>
        <v>L391.20.07.S5</v>
      </c>
      <c r="B82">
        <f>PLANURI!AY524</f>
        <v>5</v>
      </c>
      <c r="C82" t="str">
        <f>PLANURI!AZ524</f>
        <v xml:space="preserve">Incercarea si omologarea autovehiculelor </v>
      </c>
      <c r="D82">
        <f>PLANURI!BA524</f>
        <v>4</v>
      </c>
      <c r="E82" t="str">
        <f>PLANURI!BB524</f>
        <v>7</v>
      </c>
      <c r="F82" t="str">
        <f>PLANURI!BC524</f>
        <v>D</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 xml:space="preserve"> Ştiinţe inginereşti</v>
      </c>
      <c r="AB82">
        <f>PLANURI!C$12</f>
        <v>160</v>
      </c>
      <c r="AC82" t="str">
        <f>PLANURI!H$9</f>
        <v>AUTOVEHICULE RUTIERE</v>
      </c>
      <c r="AD82">
        <f>PLANURI!A$12</f>
        <v>20</v>
      </c>
      <c r="AE82">
        <f>PLANURI!B$12</f>
        <v>40</v>
      </c>
      <c r="AF82">
        <f>PLANURI!D$12</f>
        <v>20</v>
      </c>
      <c r="AG82" t="str">
        <f>PLANURI!BW524</f>
        <v>2023</v>
      </c>
    </row>
    <row r="83" spans="1:33" x14ac:dyDescent="0.2">
      <c r="A83" t="str">
        <f>PLANURI!AX525</f>
        <v>L391.20.07.S6</v>
      </c>
      <c r="B83">
        <f>PLANURI!AY525</f>
        <v>6</v>
      </c>
      <c r="C83" t="str">
        <f>PLANURI!AZ525</f>
        <v xml:space="preserve">Diagnosticarea autovehiculelor </v>
      </c>
      <c r="D83">
        <f>PLANURI!BA525</f>
        <v>4</v>
      </c>
      <c r="E83" t="str">
        <f>PLANURI!BB525</f>
        <v>7</v>
      </c>
      <c r="F83" t="str">
        <f>PLANURI!BC525</f>
        <v>E</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DS</v>
      </c>
      <c r="X83">
        <f>PLANURI!BU525</f>
        <v>7.1</v>
      </c>
      <c r="Y83">
        <f>PLANURI!BV525</f>
        <v>100</v>
      </c>
      <c r="Z83" t="str">
        <f>PLANURI!A$4</f>
        <v>Facultatea de Mecanică</v>
      </c>
      <c r="AA83" t="str">
        <f>PLANURI!H$6</f>
        <v xml:space="preserve"> Ştiinţe inginereşti</v>
      </c>
      <c r="AB83">
        <f>PLANURI!C$12</f>
        <v>160</v>
      </c>
      <c r="AC83" t="str">
        <f>PLANURI!H$9</f>
        <v>AUTOVEHICULE RUTIERE</v>
      </c>
      <c r="AD83">
        <f>PLANURI!A$12</f>
        <v>20</v>
      </c>
      <c r="AE83">
        <f>PLANURI!B$12</f>
        <v>40</v>
      </c>
      <c r="AF83">
        <f>PLANURI!D$12</f>
        <v>20</v>
      </c>
      <c r="AG83" t="str">
        <f>PLANURI!BW525</f>
        <v>2023</v>
      </c>
    </row>
    <row r="84" spans="1:33" x14ac:dyDescent="0.2">
      <c r="A84" t="str">
        <f>PLANURI!AX526</f>
        <v>L391.20.07.S7</v>
      </c>
      <c r="B84">
        <f>PLANURI!AY526</f>
        <v>7</v>
      </c>
      <c r="C84" t="str">
        <f>PLANURI!AZ526</f>
        <v>Construcția și calculul autovehiculelor II</v>
      </c>
      <c r="D84">
        <f>PLANURI!BA526</f>
        <v>4</v>
      </c>
      <c r="E84" t="str">
        <f>PLANURI!BB526</f>
        <v>7</v>
      </c>
      <c r="F84" t="str">
        <f>PLANURI!BC526</f>
        <v>E</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4.9000000000000004</v>
      </c>
      <c r="U84">
        <f>PLANURI!BR526</f>
        <v>69</v>
      </c>
      <c r="V84">
        <f>PLANURI!BS526</f>
        <v>5</v>
      </c>
      <c r="W84" t="str">
        <f>PLANURI!BT526</f>
        <v>DS</v>
      </c>
      <c r="X84">
        <f>PLANURI!BU526</f>
        <v>8.9</v>
      </c>
      <c r="Y84">
        <f>PLANURI!BV526</f>
        <v>125</v>
      </c>
      <c r="Z84" t="str">
        <f>PLANURI!A$4</f>
        <v>Facultatea de Mecanică</v>
      </c>
      <c r="AA84" t="str">
        <f>PLANURI!H$6</f>
        <v xml:space="preserve"> Ştiinţe inginereşti</v>
      </c>
      <c r="AB84">
        <f>PLANURI!C$12</f>
        <v>160</v>
      </c>
      <c r="AC84" t="str">
        <f>PLANURI!H$9</f>
        <v>AUTOVEHICULE RUTIERE</v>
      </c>
      <c r="AD84">
        <f>PLANURI!A$12</f>
        <v>20</v>
      </c>
      <c r="AE84">
        <f>PLANURI!B$12</f>
        <v>40</v>
      </c>
      <c r="AF84">
        <f>PLANURI!D$12</f>
        <v>20</v>
      </c>
      <c r="AG84" t="str">
        <f>PLANURI!BW526</f>
        <v>2023</v>
      </c>
    </row>
    <row r="85" spans="1:33" x14ac:dyDescent="0.2">
      <c r="A85" t="str">
        <f>PLANURI!AX527</f>
        <v>L391.20.07.S8-ij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160</v>
      </c>
      <c r="AC85" t="str">
        <f>PLANURI!H$9</f>
        <v>AUTOVEHICULE RUTIERE</v>
      </c>
      <c r="AD85">
        <f>PLANURI!A$12</f>
        <v>20</v>
      </c>
      <c r="AE85">
        <f>PLANURI!B$12</f>
        <v>40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160</v>
      </c>
      <c r="AC86" t="str">
        <f>PLANURI!H$9</f>
        <v>AUTOVEHICULE RUTIERE</v>
      </c>
      <c r="AD86">
        <f>PLANURI!A$12</f>
        <v>20</v>
      </c>
      <c r="AE86">
        <f>PLANURI!B$12</f>
        <v>40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160</v>
      </c>
      <c r="AC87" t="str">
        <f>PLANURI!H$9</f>
        <v>AUTOVEHICULE RUTIERE</v>
      </c>
      <c r="AD87">
        <f>PLANURI!A$12</f>
        <v>20</v>
      </c>
      <c r="AE87">
        <f>PLANURI!B$12</f>
        <v>40</v>
      </c>
      <c r="AF87">
        <f>PLANURI!D$12</f>
        <v>20</v>
      </c>
      <c r="AG87" t="str">
        <f>PLANURI!BW529</f>
        <v/>
      </c>
    </row>
    <row r="88" spans="1:33" x14ac:dyDescent="0.2">
      <c r="A88" t="str">
        <f>PLANURI!AX530</f>
        <v>L391.20.07.11-ij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160</v>
      </c>
      <c r="AC88" t="str">
        <f>PLANURI!H$9</f>
        <v>AUTOVEHICULE RUTIERE</v>
      </c>
      <c r="AD88">
        <f>PLANURI!A$12</f>
        <v>20</v>
      </c>
      <c r="AE88">
        <f>PLANURI!B$12</f>
        <v>40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27</v>
      </c>
      <c r="W89">
        <f>PLANURI!BT531</f>
        <v>0</v>
      </c>
      <c r="X89">
        <f>PLANURI!BU531</f>
        <v>0</v>
      </c>
      <c r="Y89">
        <f>PLANURI!BV531</f>
        <v>0</v>
      </c>
      <c r="Z89" t="str">
        <f>PLANURI!A$4</f>
        <v>Facultatea de Mecanică</v>
      </c>
      <c r="AA89" t="str">
        <f>PLANURI!H$6</f>
        <v xml:space="preserve"> Ştiinţe inginereşti</v>
      </c>
      <c r="AB89">
        <f>PLANURI!C$12</f>
        <v>160</v>
      </c>
      <c r="AC89" t="str">
        <f>PLANURI!H$9</f>
        <v>AUTOVEHICULE RUTIERE</v>
      </c>
      <c r="AD89">
        <f>PLANURI!A$12</f>
        <v>20</v>
      </c>
      <c r="AE89">
        <f>PLANURI!B$12</f>
        <v>40</v>
      </c>
      <c r="AF89">
        <f>PLANURI!D$12</f>
        <v>20</v>
      </c>
      <c r="AG89" t="str">
        <f>PLANURI!BW531</f>
        <v/>
      </c>
    </row>
    <row r="90" spans="1:33" x14ac:dyDescent="0.2">
      <c r="A90" t="str">
        <f>PLANURI!AX532</f>
        <v>L391.20.08.S1-ij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160</v>
      </c>
      <c r="AC90" t="str">
        <f>PLANURI!H$9</f>
        <v>AUTOVEHICULE RUTIERE</v>
      </c>
      <c r="AD90">
        <f>PLANURI!A$12</f>
        <v>20</v>
      </c>
      <c r="AE90">
        <f>PLANURI!B$12</f>
        <v>40</v>
      </c>
      <c r="AF90">
        <f>PLANURI!D$12</f>
        <v>20</v>
      </c>
      <c r="AG90" t="str">
        <f>PLANURI!BW532</f>
        <v/>
      </c>
    </row>
    <row r="91" spans="1:33" x14ac:dyDescent="0.2">
      <c r="A91" t="str">
        <f>PLANURI!AX533</f>
        <v>L391.20.08.S2-ij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160</v>
      </c>
      <c r="AC91" t="str">
        <f>PLANURI!H$9</f>
        <v>AUTOVEHICULE RUTIERE</v>
      </c>
      <c r="AD91">
        <f>PLANURI!A$12</f>
        <v>20</v>
      </c>
      <c r="AE91">
        <f>PLANURI!B$12</f>
        <v>40</v>
      </c>
      <c r="AF91">
        <f>PLANURI!D$12</f>
        <v>20</v>
      </c>
      <c r="AG91" t="str">
        <f>PLANURI!BW533</f>
        <v/>
      </c>
    </row>
    <row r="92" spans="1:33" x14ac:dyDescent="0.2">
      <c r="A92" t="str">
        <f>PLANURI!AX534</f>
        <v>L391.20.08.S3-ij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160</v>
      </c>
      <c r="AC92" t="str">
        <f>PLANURI!H$9</f>
        <v>AUTOVEHICULE RUTIERE</v>
      </c>
      <c r="AD92">
        <f>PLANURI!A$12</f>
        <v>20</v>
      </c>
      <c r="AE92">
        <f>PLANURI!B$12</f>
        <v>40</v>
      </c>
      <c r="AF92">
        <f>PLANURI!D$12</f>
        <v>20</v>
      </c>
      <c r="AG92" t="str">
        <f>PLANURI!BW534</f>
        <v/>
      </c>
    </row>
    <row r="93" spans="1:33" x14ac:dyDescent="0.2">
      <c r="A93" t="str">
        <f>PLANURI!AX535</f>
        <v>L391.20.08.S4-ij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160</v>
      </c>
      <c r="AC93" t="str">
        <f>PLANURI!H$9</f>
        <v>AUTOVEHICULE RUTIERE</v>
      </c>
      <c r="AD93">
        <f>PLANURI!A$12</f>
        <v>20</v>
      </c>
      <c r="AE93">
        <f>PLANURI!B$12</f>
        <v>40</v>
      </c>
      <c r="AF93">
        <f>PLANURI!D$12</f>
        <v>20</v>
      </c>
      <c r="AG93" t="str">
        <f>PLANURI!BW535</f>
        <v/>
      </c>
    </row>
    <row r="94" spans="1:33" x14ac:dyDescent="0.2">
      <c r="A94" t="str">
        <f>PLANURI!AX536</f>
        <v>L391.20.08.C5-ij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160</v>
      </c>
      <c r="AC94" t="str">
        <f>PLANURI!H$9</f>
        <v>AUTOVEHICULE RUTIERE</v>
      </c>
      <c r="AD94">
        <f>PLANURI!A$12</f>
        <v>20</v>
      </c>
      <c r="AE94">
        <f>PLANURI!B$12</f>
        <v>40</v>
      </c>
      <c r="AF94">
        <f>PLANURI!D$12</f>
        <v>20</v>
      </c>
      <c r="AG94" t="str">
        <f>PLANURI!BW536</f>
        <v/>
      </c>
    </row>
    <row r="95" spans="1:33" x14ac:dyDescent="0.2">
      <c r="A95" t="str">
        <f>PLANURI!AX537</f>
        <v>L391.20.08.S6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160</v>
      </c>
      <c r="AC95" t="str">
        <f>PLANURI!H$9</f>
        <v>AUTOVEHICULE RUTIERE</v>
      </c>
      <c r="AD95">
        <f>PLANURI!A$12</f>
        <v>20</v>
      </c>
      <c r="AE95">
        <f>PLANURI!B$12</f>
        <v>40</v>
      </c>
      <c r="AF95">
        <f>PLANURI!D$12</f>
        <v>20</v>
      </c>
      <c r="AG95" t="str">
        <f>PLANURI!BW537</f>
        <v>2023</v>
      </c>
    </row>
    <row r="96" spans="1:33" x14ac:dyDescent="0.2">
      <c r="A96" t="str">
        <f>PLANURI!AX538</f>
        <v>L391.20.08.7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160</v>
      </c>
      <c r="AC96" t="str">
        <f>PLANURI!H$9</f>
        <v>AUTOVEHICULE RUTIERE</v>
      </c>
      <c r="AD96">
        <f>PLANURI!A$12</f>
        <v>20</v>
      </c>
      <c r="AE96">
        <f>PLANURI!B$12</f>
        <v>40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160</v>
      </c>
      <c r="AC97" t="str">
        <f>PLANURI!H$9</f>
        <v>AUTOVEHICULE RUTIERE</v>
      </c>
      <c r="AD97">
        <f>PLANURI!A$12</f>
        <v>20</v>
      </c>
      <c r="AE97">
        <f>PLANURI!B$12</f>
        <v>40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160</v>
      </c>
      <c r="AC98" t="str">
        <f>PLANURI!H$9</f>
        <v>AUTOVEHICULE RUTIERE</v>
      </c>
      <c r="AD98">
        <f>PLANURI!A$12</f>
        <v>20</v>
      </c>
      <c r="AE98">
        <f>PLANURI!B$12</f>
        <v>40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160</v>
      </c>
      <c r="AC99" t="str">
        <f>PLANURI!H$9</f>
        <v>AUTOVEHICULE RUTIERE</v>
      </c>
      <c r="AD99">
        <f>PLANURI!A$12</f>
        <v>20</v>
      </c>
      <c r="AE99">
        <f>PLANURI!B$12</f>
        <v>40</v>
      </c>
      <c r="AF99">
        <f>PLANURI!D$12</f>
        <v>20</v>
      </c>
      <c r="AG99" t="str">
        <f>PLANURI!BW541</f>
        <v/>
      </c>
    </row>
    <row r="100" spans="1:33" x14ac:dyDescent="0.2">
      <c r="A100" t="str">
        <f>PLANURI!AX542</f>
        <v>L391.20.08.11-ij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160</v>
      </c>
      <c r="AC100" t="str">
        <f>PLANURI!H$9</f>
        <v>AUTOVEHICULE RUTIERE</v>
      </c>
      <c r="AD100">
        <f>PLANURI!A$12</f>
        <v>20</v>
      </c>
      <c r="AE100">
        <f>PLANURI!B$12</f>
        <v>40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160</v>
      </c>
      <c r="AC101" t="str">
        <f>PLANURI!H$9</f>
        <v>AUTOVEHICULE RUTIERE</v>
      </c>
      <c r="AD101">
        <f>PLANURI!A$12</f>
        <v>20</v>
      </c>
      <c r="AE101">
        <f>PLANURI!B$12</f>
        <v>40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160</v>
      </c>
      <c r="AC102" t="str">
        <f>PLANURI!H$9</f>
        <v>AUTOVEHICULE RUTIERE</v>
      </c>
      <c r="AD102">
        <f>PLANURI!A$12</f>
        <v>20</v>
      </c>
      <c r="AE102">
        <f>PLANURI!B$12</f>
        <v>40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160</v>
      </c>
      <c r="AC103" t="str">
        <f>PLANURI!H$9</f>
        <v>AUTOVEHICULE RUTIERE</v>
      </c>
      <c r="AD103">
        <f>PLANURI!A$12</f>
        <v>20</v>
      </c>
      <c r="AE103">
        <f>PLANURI!B$12</f>
        <v>40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160</v>
      </c>
      <c r="AC104" t="str">
        <f>PLANURI!H$9</f>
        <v>AUTOVEHICULE RUTIERE</v>
      </c>
      <c r="AD104">
        <f>PLANURI!A$12</f>
        <v>20</v>
      </c>
      <c r="AE104">
        <f>PLANURI!B$12</f>
        <v>40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160</v>
      </c>
      <c r="AC105" t="str">
        <f>PLANURI!H$9</f>
        <v>AUTOVEHICULE RUTIERE</v>
      </c>
      <c r="AD105">
        <f>PLANURI!A$12</f>
        <v>20</v>
      </c>
      <c r="AE105">
        <f>PLANURI!B$12</f>
        <v>40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160</v>
      </c>
      <c r="AC106" t="str">
        <f>PLANURI!H$9</f>
        <v>AUTOVEHICULE RUTIERE</v>
      </c>
      <c r="AD106">
        <f>PLANURI!A$12</f>
        <v>20</v>
      </c>
      <c r="AE106">
        <f>PLANURI!B$12</f>
        <v>40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160</v>
      </c>
      <c r="AC107" t="str">
        <f>PLANURI!H$9</f>
        <v>AUTOVEHICULE RUTIERE</v>
      </c>
      <c r="AD107">
        <f>PLANURI!A$12</f>
        <v>20</v>
      </c>
      <c r="AE107">
        <f>PLANURI!B$12</f>
        <v>40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160</v>
      </c>
      <c r="AC108" t="str">
        <f>PLANURI!H$9</f>
        <v>AUTOVEHICULE RUTIERE</v>
      </c>
      <c r="AD108">
        <f>PLANURI!A$12</f>
        <v>20</v>
      </c>
      <c r="AE108">
        <f>PLANURI!B$12</f>
        <v>40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160</v>
      </c>
      <c r="AC109" t="str">
        <f>PLANURI!H$9</f>
        <v>AUTOVEHICULE RUTIERE</v>
      </c>
      <c r="AD109">
        <f>PLANURI!A$12</f>
        <v>20</v>
      </c>
      <c r="AE109">
        <f>PLANURI!B$12</f>
        <v>40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160</v>
      </c>
      <c r="AC110" t="str">
        <f>PLANURI!H$9</f>
        <v>AUTOVEHICULE RUTIERE</v>
      </c>
      <c r="AD110">
        <f>PLANURI!A$12</f>
        <v>20</v>
      </c>
      <c r="AE110">
        <f>PLANURI!B$12</f>
        <v>40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160</v>
      </c>
      <c r="AC111" t="str">
        <f>PLANURI!H$9</f>
        <v>AUTOVEHICULE RUTIERE</v>
      </c>
      <c r="AD111">
        <f>PLANURI!A$12</f>
        <v>20</v>
      </c>
      <c r="AE111">
        <f>PLANURI!B$12</f>
        <v>40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160</v>
      </c>
      <c r="AC112" t="str">
        <f>PLANURI!H$9</f>
        <v>AUTOVEHICULE RUTIERE</v>
      </c>
      <c r="AD112">
        <f>PLANURI!A$12</f>
        <v>20</v>
      </c>
      <c r="AE112">
        <f>PLANURI!B$12</f>
        <v>40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160</v>
      </c>
      <c r="AC113" t="str">
        <f>PLANURI!H$9</f>
        <v>AUTOVEHICULE RUTIERE</v>
      </c>
      <c r="AD113">
        <f>PLANURI!A$12</f>
        <v>20</v>
      </c>
      <c r="AE113">
        <f>PLANURI!B$12</f>
        <v>40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160</v>
      </c>
      <c r="AC114" t="str">
        <f>PLANURI!H$9</f>
        <v>AUTOVEHICULE RUTIERE</v>
      </c>
      <c r="AD114">
        <f>PLANURI!A$12</f>
        <v>20</v>
      </c>
      <c r="AE114">
        <f>PLANURI!B$12</f>
        <v>40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160</v>
      </c>
      <c r="AC115" t="str">
        <f>PLANURI!H$9</f>
        <v>AUTOVEHICULE RUTIERE</v>
      </c>
      <c r="AD115">
        <f>PLANURI!A$12</f>
        <v>20</v>
      </c>
      <c r="AE115">
        <f>PLANURI!B$12</f>
        <v>40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160</v>
      </c>
      <c r="AC116" t="str">
        <f>PLANURI!H$9</f>
        <v>AUTOVEHICULE RUTIERE</v>
      </c>
      <c r="AD116">
        <f>PLANURI!A$12</f>
        <v>20</v>
      </c>
      <c r="AE116">
        <f>PLANURI!B$12</f>
        <v>40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160</v>
      </c>
      <c r="AC117" t="str">
        <f>PLANURI!H$9</f>
        <v>AUTOVEHICULE RUTIERE</v>
      </c>
      <c r="AD117">
        <f>PLANURI!A$12</f>
        <v>20</v>
      </c>
      <c r="AE117">
        <f>PLANURI!B$12</f>
        <v>40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160</v>
      </c>
      <c r="AC118" t="str">
        <f>PLANURI!H$9</f>
        <v>AUTOVEHICULE RUTIERE</v>
      </c>
      <c r="AD118">
        <f>PLANURI!A$12</f>
        <v>20</v>
      </c>
      <c r="AE118">
        <f>PLANURI!B$12</f>
        <v>40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160</v>
      </c>
      <c r="AC119" t="str">
        <f>PLANURI!H$9</f>
        <v>AUTOVEHICULE RUTIERE</v>
      </c>
      <c r="AD119">
        <f>PLANURI!A$12</f>
        <v>20</v>
      </c>
      <c r="AE119">
        <f>PLANURI!B$12</f>
        <v>40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160</v>
      </c>
      <c r="AC120" t="str">
        <f>PLANURI!H$9</f>
        <v>AUTOVEHICULE RUTIERE</v>
      </c>
      <c r="AD120">
        <f>PLANURI!A$12</f>
        <v>20</v>
      </c>
      <c r="AE120">
        <f>PLANURI!B$12</f>
        <v>40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160</v>
      </c>
      <c r="AC121" t="str">
        <f>PLANURI!H$9</f>
        <v>AUTOVEHICULE RUTIERE</v>
      </c>
      <c r="AD121">
        <f>PLANURI!A$12</f>
        <v>20</v>
      </c>
      <c r="AE121">
        <f>PLANURI!B$12</f>
        <v>40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160</v>
      </c>
      <c r="AC122" t="str">
        <f>PLANURI!H$9</f>
        <v>AUTOVEHICULE RUTIERE</v>
      </c>
      <c r="AD122">
        <f>PLANURI!A$12</f>
        <v>20</v>
      </c>
      <c r="AE122">
        <f>PLANURI!B$12</f>
        <v>40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160</v>
      </c>
      <c r="AC123" t="str">
        <f>PLANURI!H$9</f>
        <v>AUTOVEHICULE RUTIERE</v>
      </c>
      <c r="AD123">
        <f>PLANURI!A$12</f>
        <v>20</v>
      </c>
      <c r="AE123">
        <f>PLANURI!B$12</f>
        <v>40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160</v>
      </c>
      <c r="AC124" t="str">
        <f>PLANURI!H$9</f>
        <v>AUTOVEHICULE RUTIERE</v>
      </c>
      <c r="AD124">
        <f>PLANURI!A$12</f>
        <v>20</v>
      </c>
      <c r="AE124">
        <f>PLANURI!B$12</f>
        <v>40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160</v>
      </c>
      <c r="AC125" t="str">
        <f>PLANURI!H$9</f>
        <v>AUTOVEHICULE RUTIERE</v>
      </c>
      <c r="AD125">
        <f>PLANURI!A$12</f>
        <v>20</v>
      </c>
      <c r="AE125">
        <f>PLANURI!B$12</f>
        <v>40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160</v>
      </c>
      <c r="AC126" t="str">
        <f>PLANURI!H$9</f>
        <v>AUTOVEHICULE RUTIERE</v>
      </c>
      <c r="AD126">
        <f>PLANURI!A$12</f>
        <v>20</v>
      </c>
      <c r="AE126">
        <f>PLANURI!B$12</f>
        <v>40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160</v>
      </c>
      <c r="AC127" t="str">
        <f>PLANURI!H$9</f>
        <v>AUTOVEHICULE RUTIERE</v>
      </c>
      <c r="AD127">
        <f>PLANURI!A$12</f>
        <v>20</v>
      </c>
      <c r="AE127">
        <f>PLANURI!B$12</f>
        <v>40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160</v>
      </c>
      <c r="AC128" t="str">
        <f>PLANURI!H$9</f>
        <v>AUTOVEHICULE RUTIERE</v>
      </c>
      <c r="AD128">
        <f>PLANURI!A$12</f>
        <v>20</v>
      </c>
      <c r="AE128">
        <f>PLANURI!B$12</f>
        <v>40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160</v>
      </c>
      <c r="AC129" t="str">
        <f>PLANURI!H$9</f>
        <v>AUTOVEHICULE RUTIERE</v>
      </c>
      <c r="AD129">
        <f>PLANURI!A$12</f>
        <v>20</v>
      </c>
      <c r="AE129">
        <f>PLANURI!B$12</f>
        <v>40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160</v>
      </c>
      <c r="AC130" t="str">
        <f>PLANURI!H$9</f>
        <v>AUTOVEHICULE RUTIERE</v>
      </c>
      <c r="AD130">
        <f>PLANURI!A$12</f>
        <v>20</v>
      </c>
      <c r="AE130">
        <f>PLANURI!B$12</f>
        <v>40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160</v>
      </c>
      <c r="AC131" t="str">
        <f>PLANURI!H$9</f>
        <v>AUTOVEHICULE RUTIERE</v>
      </c>
      <c r="AD131">
        <f>PLANURI!A$12</f>
        <v>20</v>
      </c>
      <c r="AE131">
        <f>PLANURI!B$12</f>
        <v>40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160</v>
      </c>
      <c r="AC132" t="str">
        <f>PLANURI!H$9</f>
        <v>AUTOVEHICULE RUTIERE</v>
      </c>
      <c r="AD132">
        <f>PLANURI!A$12</f>
        <v>20</v>
      </c>
      <c r="AE132">
        <f>PLANURI!B$12</f>
        <v>40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160</v>
      </c>
      <c r="AC133" t="str">
        <f>PLANURI!H$9</f>
        <v>AUTOVEHICULE RUTIERE</v>
      </c>
      <c r="AD133">
        <f>PLANURI!A$12</f>
        <v>20</v>
      </c>
      <c r="AE133">
        <f>PLANURI!B$12</f>
        <v>40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160</v>
      </c>
      <c r="AC134" t="str">
        <f>PLANURI!H$9</f>
        <v>AUTOVEHICULE RUTIERE</v>
      </c>
      <c r="AD134">
        <f>PLANURI!A$12</f>
        <v>20</v>
      </c>
      <c r="AE134">
        <f>PLANURI!B$12</f>
        <v>40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160</v>
      </c>
      <c r="AC135" t="str">
        <f>PLANURI!H$9</f>
        <v>AUTOVEHICULE RUTIERE</v>
      </c>
      <c r="AD135">
        <f>PLANURI!A$12</f>
        <v>20</v>
      </c>
      <c r="AE135">
        <f>PLANURI!B$12</f>
        <v>40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160</v>
      </c>
      <c r="AC136" t="str">
        <f>PLANURI!H$9</f>
        <v>AUTOVEHICULE RUTIERE</v>
      </c>
      <c r="AD136">
        <f>PLANURI!A$12</f>
        <v>20</v>
      </c>
      <c r="AE136">
        <f>PLANURI!B$12</f>
        <v>40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160</v>
      </c>
      <c r="AC137" t="str">
        <f>PLANURI!H$9</f>
        <v>AUTOVEHICULE RUTIERE</v>
      </c>
      <c r="AD137">
        <f>PLANURI!A$12</f>
        <v>20</v>
      </c>
      <c r="AE137">
        <f>PLANURI!B$12</f>
        <v>40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160</v>
      </c>
      <c r="AC138" t="str">
        <f>PLANURI!H$9</f>
        <v>AUTOVEHICULE RUTIERE</v>
      </c>
      <c r="AD138">
        <f>PLANURI!A$12</f>
        <v>20</v>
      </c>
      <c r="AE138">
        <f>PLANURI!B$12</f>
        <v>40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160</v>
      </c>
      <c r="AC139" t="str">
        <f>PLANURI!H$9</f>
        <v>AUTOVEHICULE RUTIERE</v>
      </c>
      <c r="AD139">
        <f>PLANURI!A$12</f>
        <v>20</v>
      </c>
      <c r="AE139">
        <f>PLANURI!B$12</f>
        <v>40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160</v>
      </c>
      <c r="AC140" t="str">
        <f>PLANURI!H$9</f>
        <v>AUTOVEHICULE RUTIERE</v>
      </c>
      <c r="AD140">
        <f>PLANURI!A$12</f>
        <v>20</v>
      </c>
      <c r="AE140">
        <f>PLANURI!B$12</f>
        <v>40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160</v>
      </c>
      <c r="AC141" t="str">
        <f>PLANURI!H$9</f>
        <v>AUTOVEHICULE RUTIERE</v>
      </c>
      <c r="AD141">
        <f>PLANURI!A$12</f>
        <v>20</v>
      </c>
      <c r="AE141">
        <f>PLANURI!B$12</f>
        <v>40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160</v>
      </c>
      <c r="AC142" t="str">
        <f>PLANURI!H$9</f>
        <v>AUTOVEHICULE RUTIERE</v>
      </c>
      <c r="AD142">
        <f>PLANURI!A$12</f>
        <v>20</v>
      </c>
      <c r="AE142">
        <f>PLANURI!B$12</f>
        <v>40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160</v>
      </c>
      <c r="AC143" t="str">
        <f>PLANURI!H$9</f>
        <v>AUTOVEHICULE RUTIERE</v>
      </c>
      <c r="AD143">
        <f>PLANURI!A$12</f>
        <v>20</v>
      </c>
      <c r="AE143">
        <f>PLANURI!B$12</f>
        <v>40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160</v>
      </c>
      <c r="AC144" t="str">
        <f>PLANURI!H$9</f>
        <v>AUTOVEHICULE RUTIERE</v>
      </c>
      <c r="AD144">
        <f>PLANURI!A$12</f>
        <v>20</v>
      </c>
      <c r="AE144">
        <f>PLANURI!B$12</f>
        <v>40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160</v>
      </c>
      <c r="AC145" t="str">
        <f>PLANURI!H$9</f>
        <v>AUTOVEHICULE RUTIERE</v>
      </c>
      <c r="AD145">
        <f>PLANURI!A$12</f>
        <v>20</v>
      </c>
      <c r="AE145">
        <f>PLANURI!B$12</f>
        <v>40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160</v>
      </c>
      <c r="AC146" t="str">
        <f>PLANURI!H$9</f>
        <v>AUTOVEHICULE RUTIERE</v>
      </c>
      <c r="AD146">
        <f>PLANURI!A$12</f>
        <v>20</v>
      </c>
      <c r="AE146">
        <f>PLANURI!B$12</f>
        <v>40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160</v>
      </c>
      <c r="AC147" t="str">
        <f>PLANURI!H$9</f>
        <v>AUTOVEHICULE RUTIERE</v>
      </c>
      <c r="AD147">
        <f>PLANURI!A$12</f>
        <v>20</v>
      </c>
      <c r="AE147">
        <f>PLANURI!B$12</f>
        <v>40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160</v>
      </c>
      <c r="AC148" t="str">
        <f>PLANURI!H$9</f>
        <v>AUTOVEHICULE RUTIERE</v>
      </c>
      <c r="AD148">
        <f>PLANURI!A$12</f>
        <v>20</v>
      </c>
      <c r="AE148">
        <f>PLANURI!B$12</f>
        <v>40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160</v>
      </c>
      <c r="AC149" t="str">
        <f>PLANURI!H$9</f>
        <v>AUTOVEHICULE RUTIERE</v>
      </c>
      <c r="AD149">
        <f>PLANURI!A$12</f>
        <v>20</v>
      </c>
      <c r="AE149">
        <f>PLANURI!B$12</f>
        <v>40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160</v>
      </c>
      <c r="AC150" t="str">
        <f>PLANURI!H$9</f>
        <v>AUTOVEHICULE RUTIERE</v>
      </c>
      <c r="AD150">
        <f>PLANURI!A$12</f>
        <v>20</v>
      </c>
      <c r="AE150">
        <f>PLANURI!B$12</f>
        <v>40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160</v>
      </c>
      <c r="AC151" t="str">
        <f>PLANURI!H$9</f>
        <v>AUTOVEHICULE RUTIERE</v>
      </c>
      <c r="AD151">
        <f>PLANURI!A$12</f>
        <v>20</v>
      </c>
      <c r="AE151">
        <f>PLANURI!B$12</f>
        <v>40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160</v>
      </c>
      <c r="AC152" t="str">
        <f>PLANURI!H$9</f>
        <v>AUTOVEHICULE RUTIERE</v>
      </c>
      <c r="AD152">
        <f>PLANURI!A$12</f>
        <v>20</v>
      </c>
      <c r="AE152">
        <f>PLANURI!B$12</f>
        <v>40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160</v>
      </c>
      <c r="AC153" t="str">
        <f>PLANURI!H$9</f>
        <v>AUTOVEHICULE RUTIERE</v>
      </c>
      <c r="AD153">
        <f>PLANURI!A$12</f>
        <v>20</v>
      </c>
      <c r="AE153">
        <f>PLANURI!B$12</f>
        <v>40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160</v>
      </c>
      <c r="AC154" t="str">
        <f>PLANURI!H$9</f>
        <v>AUTOVEHICULE RUTIERE</v>
      </c>
      <c r="AD154">
        <f>PLANURI!A$12</f>
        <v>20</v>
      </c>
      <c r="AE154">
        <f>PLANURI!B$12</f>
        <v>40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160</v>
      </c>
      <c r="AC155" t="str">
        <f>PLANURI!H$9</f>
        <v>AUTOVEHICULE RUTIERE</v>
      </c>
      <c r="AD155">
        <f>PLANURI!A$12</f>
        <v>20</v>
      </c>
      <c r="AE155">
        <f>PLANURI!B$12</f>
        <v>40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160</v>
      </c>
      <c r="AC156" t="str">
        <f>PLANURI!H$9</f>
        <v>AUTOVEHICULE RUTIERE</v>
      </c>
      <c r="AD156">
        <f>PLANURI!A$12</f>
        <v>20</v>
      </c>
      <c r="AE156">
        <f>PLANURI!B$12</f>
        <v>40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160</v>
      </c>
      <c r="AC157" t="str">
        <f>PLANURI!H$9</f>
        <v>AUTOVEHICULE RUTIERE</v>
      </c>
      <c r="AD157">
        <f>PLANURI!A$12</f>
        <v>20</v>
      </c>
      <c r="AE157">
        <f>PLANURI!B$12</f>
        <v>40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160</v>
      </c>
      <c r="AC158" t="str">
        <f>PLANURI!H$9</f>
        <v>AUTOVEHICULE RUTIERE</v>
      </c>
      <c r="AD158">
        <f>PLANURI!A$12</f>
        <v>20</v>
      </c>
      <c r="AE158">
        <f>PLANURI!B$12</f>
        <v>40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160</v>
      </c>
      <c r="AC159" t="str">
        <f>PLANURI!H$9</f>
        <v>AUTOVEHICULE RUTIERE</v>
      </c>
      <c r="AD159">
        <f>PLANURI!A$12</f>
        <v>20</v>
      </c>
      <c r="AE159">
        <f>PLANURI!B$12</f>
        <v>40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160</v>
      </c>
      <c r="AC160" t="str">
        <f>PLANURI!H$9</f>
        <v>AUTOVEHICULE RUTIERE</v>
      </c>
      <c r="AD160">
        <f>PLANURI!A$12</f>
        <v>20</v>
      </c>
      <c r="AE160">
        <f>PLANURI!B$12</f>
        <v>40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160</v>
      </c>
      <c r="AC161" t="str">
        <f>PLANURI!H$9</f>
        <v>AUTOVEHICULE RUTIERE</v>
      </c>
      <c r="AD161">
        <f>PLANURI!A$12</f>
        <v>20</v>
      </c>
      <c r="AE161">
        <f>PLANURI!B$12</f>
        <v>40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160</v>
      </c>
      <c r="AC162" t="str">
        <f>PLANURI!H$9</f>
        <v>AUTOVEHICULE RUTIERE</v>
      </c>
      <c r="AD162">
        <f>PLANURI!A$12</f>
        <v>20</v>
      </c>
      <c r="AE162">
        <f>PLANURI!B$12</f>
        <v>40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160</v>
      </c>
      <c r="AC163" t="str">
        <f>PLANURI!H$9</f>
        <v>AUTOVEHICULE RUTIERE</v>
      </c>
      <c r="AD163">
        <f>PLANURI!A$12</f>
        <v>20</v>
      </c>
      <c r="AE163">
        <f>PLANURI!B$12</f>
        <v>40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160</v>
      </c>
      <c r="AC164" t="str">
        <f>PLANURI!H$9</f>
        <v>AUTOVEHICULE RUTIERE</v>
      </c>
      <c r="AD164">
        <f>PLANURI!A$12</f>
        <v>20</v>
      </c>
      <c r="AE164">
        <f>PLANURI!B$12</f>
        <v>40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160</v>
      </c>
      <c r="AC165" t="str">
        <f>PLANURI!H$9</f>
        <v>AUTOVEHICULE RUTIERE</v>
      </c>
      <c r="AD165">
        <f>PLANURI!A$12</f>
        <v>20</v>
      </c>
      <c r="AE165">
        <f>PLANURI!B$12</f>
        <v>40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160</v>
      </c>
      <c r="AC166" t="str">
        <f>PLANURI!H$9</f>
        <v>AUTOVEHICULE RUTIERE</v>
      </c>
      <c r="AD166">
        <f>PLANURI!A$12</f>
        <v>20</v>
      </c>
      <c r="AE166">
        <f>PLANURI!B$12</f>
        <v>40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160</v>
      </c>
      <c r="AC167" t="str">
        <f>PLANURI!H$9</f>
        <v>AUTOVEHICULE RUTIERE</v>
      </c>
      <c r="AD167">
        <f>PLANURI!A$12</f>
        <v>20</v>
      </c>
      <c r="AE167">
        <f>PLANURI!B$12</f>
        <v>40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160</v>
      </c>
      <c r="AC168" t="str">
        <f>PLANURI!H$9</f>
        <v>AUTOVEHICULE RUTIERE</v>
      </c>
      <c r="AD168">
        <f>PLANURI!A$12</f>
        <v>20</v>
      </c>
      <c r="AE168">
        <f>PLANURI!B$12</f>
        <v>40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160</v>
      </c>
      <c r="AC169" t="str">
        <f>PLANURI!H$9</f>
        <v>AUTOVEHICULE RUTIERE</v>
      </c>
      <c r="AD169">
        <f>PLANURI!A$12</f>
        <v>20</v>
      </c>
      <c r="AE169">
        <f>PLANURI!B$12</f>
        <v>40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160</v>
      </c>
      <c r="AC170" t="str">
        <f>PLANURI!H$9</f>
        <v>AUTOVEHICULE RUTIERE</v>
      </c>
      <c r="AD170">
        <f>PLANURI!A$12</f>
        <v>20</v>
      </c>
      <c r="AE170">
        <f>PLANURI!B$12</f>
        <v>40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160</v>
      </c>
      <c r="AC171" t="str">
        <f>PLANURI!H$9</f>
        <v>AUTOVEHICULE RUTIERE</v>
      </c>
      <c r="AD171">
        <f>PLANURI!A$12</f>
        <v>20</v>
      </c>
      <c r="AE171">
        <f>PLANURI!B$12</f>
        <v>40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160</v>
      </c>
      <c r="AC172" t="str">
        <f>PLANURI!H$9</f>
        <v>AUTOVEHICULE RUTIERE</v>
      </c>
      <c r="AD172">
        <f>PLANURI!A$12</f>
        <v>20</v>
      </c>
      <c r="AE172">
        <f>PLANURI!B$12</f>
        <v>40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160</v>
      </c>
      <c r="AC173" t="str">
        <f>PLANURI!H$9</f>
        <v>AUTOVEHICULE RUTIERE</v>
      </c>
      <c r="AD173">
        <f>PLANURI!A$12</f>
        <v>20</v>
      </c>
      <c r="AE173">
        <f>PLANURI!B$12</f>
        <v>40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160</v>
      </c>
      <c r="AC174" t="str">
        <f>PLANURI!H$9</f>
        <v>AUTOVEHICULE RUTIERE</v>
      </c>
      <c r="AD174">
        <f>PLANURI!A$12</f>
        <v>20</v>
      </c>
      <c r="AE174">
        <f>PLANURI!B$12</f>
        <v>40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160</v>
      </c>
      <c r="AC175" t="str">
        <f>PLANURI!H$9</f>
        <v>AUTOVEHICULE RUTIERE</v>
      </c>
      <c r="AD175">
        <f>PLANURI!A$12</f>
        <v>20</v>
      </c>
      <c r="AE175">
        <f>PLANURI!B$12</f>
        <v>40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160</v>
      </c>
      <c r="AC176" t="str">
        <f>PLANURI!H$9</f>
        <v>AUTOVEHICULE RUTIERE</v>
      </c>
      <c r="AD176">
        <f>PLANURI!A$12</f>
        <v>20</v>
      </c>
      <c r="AE176">
        <f>PLANURI!B$12</f>
        <v>40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160</v>
      </c>
      <c r="AC177" t="str">
        <f>PLANURI!H$9</f>
        <v>AUTOVEHICULE RUTIERE</v>
      </c>
      <c r="AD177">
        <f>PLANURI!A$12</f>
        <v>20</v>
      </c>
      <c r="AE177">
        <f>PLANURI!B$12</f>
        <v>40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160</v>
      </c>
      <c r="AC178" t="str">
        <f>PLANURI!H$9</f>
        <v>AUTOVEHICULE RUTIERE</v>
      </c>
      <c r="AD178">
        <f>PLANURI!A$12</f>
        <v>20</v>
      </c>
      <c r="AE178">
        <f>PLANURI!B$12</f>
        <v>40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160</v>
      </c>
      <c r="AC179" t="str">
        <f>PLANURI!H$9</f>
        <v>AUTOVEHICULE RUTIERE</v>
      </c>
      <c r="AD179">
        <f>PLANURI!A$12</f>
        <v>20</v>
      </c>
      <c r="AE179">
        <f>PLANURI!B$12</f>
        <v>40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160</v>
      </c>
      <c r="AC180" t="str">
        <f>PLANURI!H$9</f>
        <v>AUTOVEHICULE RUTIERE</v>
      </c>
      <c r="AD180">
        <f>PLANURI!A$12</f>
        <v>20</v>
      </c>
      <c r="AE180">
        <f>PLANURI!B$12</f>
        <v>40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160</v>
      </c>
      <c r="AC181" t="str">
        <f>PLANURI!H$9</f>
        <v>AUTOVEHICULE RUTIERE</v>
      </c>
      <c r="AD181">
        <f>PLANURI!A$12</f>
        <v>20</v>
      </c>
      <c r="AE181">
        <f>PLANURI!B$12</f>
        <v>40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160</v>
      </c>
      <c r="AC182" t="str">
        <f>PLANURI!H$9</f>
        <v>AUTOVEHICULE RUTIERE</v>
      </c>
      <c r="AD182">
        <f>PLANURI!A$12</f>
        <v>20</v>
      </c>
      <c r="AE182">
        <f>PLANURI!B$12</f>
        <v>40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160</v>
      </c>
      <c r="AC183" t="str">
        <f>PLANURI!H$9</f>
        <v>AUTOVEHICULE RUTIERE</v>
      </c>
      <c r="AD183">
        <f>PLANURI!A$12</f>
        <v>20</v>
      </c>
      <c r="AE183">
        <f>PLANURI!B$12</f>
        <v>40</v>
      </c>
      <c r="AF183">
        <f>PLANURI!D$12</f>
        <v>20</v>
      </c>
      <c r="AG183" t="str">
        <f>PLANURI!BW625</f>
        <v/>
      </c>
    </row>
    <row r="184" spans="1:33" x14ac:dyDescent="0.2">
      <c r="A184" t="str">
        <f>PLANURI!AX626</f>
        <v/>
      </c>
      <c r="B184">
        <f>PLANURI!AY626</f>
        <v>1</v>
      </c>
      <c r="C184" t="str">
        <f>PLANURI!AZ626</f>
        <v/>
      </c>
      <c r="D184" t="str">
        <f>PLANURI!BA626</f>
        <v/>
      </c>
      <c r="E184" t="str">
        <f>PLANURI!BB626</f>
        <v/>
      </c>
      <c r="F184" t="str">
        <f>PLANURI!BC626</f>
        <v/>
      </c>
      <c r="G184" t="str">
        <f>PLANURI!BD626</f>
        <v/>
      </c>
      <c r="H184">
        <f>PLANURI!WL626</f>
        <v>0</v>
      </c>
      <c r="I184" t="str">
        <f>PLANURI!BF626</f>
        <v/>
      </c>
      <c r="J184" t="str">
        <f>PLANURI!BG626</f>
        <v/>
      </c>
      <c r="K184" t="str">
        <f>PLANURI!BH626</f>
        <v/>
      </c>
      <c r="L184" t="str">
        <f>PLANURI!BI626</f>
        <v/>
      </c>
      <c r="M184" t="str">
        <f>PLANURI!BJ626</f>
        <v/>
      </c>
      <c r="N184">
        <f>PLANURI!BK626</f>
        <v>0</v>
      </c>
      <c r="O184">
        <f>PLANURI!BL626</f>
        <v>0</v>
      </c>
      <c r="P184">
        <f>PLANURI!BM626</f>
        <v>0</v>
      </c>
      <c r="Q184">
        <f>PLANURI!BN626</f>
        <v>0</v>
      </c>
      <c r="R184">
        <f>PLANURI!BO626</f>
        <v>0</v>
      </c>
      <c r="S184">
        <f>PLANURI!BP626</f>
        <v>0</v>
      </c>
      <c r="T184" t="str">
        <f>PLANURI!BQ626</f>
        <v/>
      </c>
      <c r="U184" t="str">
        <f>PLANURI!BR626</f>
        <v/>
      </c>
      <c r="V184" t="str">
        <f>PLANURI!BS626</f>
        <v/>
      </c>
      <c r="W184" t="str">
        <f>PLANURI!BT626</f>
        <v/>
      </c>
      <c r="X184" t="str">
        <f>PLANURI!BU626</f>
        <v/>
      </c>
      <c r="Y184" t="str">
        <f>PLANURI!BV626</f>
        <v/>
      </c>
      <c r="Z184" t="str">
        <f>PLANURI!A$4</f>
        <v>Facultatea de Mecanică</v>
      </c>
      <c r="AA184" t="str">
        <f>PLANURI!H$6</f>
        <v xml:space="preserve"> Ştiinţe inginereşti</v>
      </c>
      <c r="AB184">
        <f>PLANURI!C$12</f>
        <v>160</v>
      </c>
      <c r="AC184" t="str">
        <f>PLANURI!H$9</f>
        <v>AUTOVEHICULE RUTIERE</v>
      </c>
      <c r="AD184">
        <f>PLANURI!A$12</f>
        <v>20</v>
      </c>
      <c r="AE184">
        <f>PLANURI!B$12</f>
        <v>40</v>
      </c>
      <c r="AF184">
        <f>PLANURI!D$12</f>
        <v>20</v>
      </c>
      <c r="AG184" t="str">
        <f>PLANURI!BW626</f>
        <v/>
      </c>
    </row>
    <row r="185" spans="1:33" x14ac:dyDescent="0.2">
      <c r="A185" t="str">
        <f>PLANURI!AX627</f>
        <v/>
      </c>
      <c r="B185">
        <f>PLANURI!AY627</f>
        <v>2</v>
      </c>
      <c r="C185" t="str">
        <f>PLANURI!AZ627</f>
        <v/>
      </c>
      <c r="D185" t="str">
        <f>PLANURI!BA627</f>
        <v/>
      </c>
      <c r="E185" t="str">
        <f>PLANURI!BB627</f>
        <v/>
      </c>
      <c r="F185" t="str">
        <f>PLANURI!BC627</f>
        <v/>
      </c>
      <c r="G185" t="str">
        <f>PLANURI!BD627</f>
        <v/>
      </c>
      <c r="H185" t="str">
        <f>PLANURI!BE627</f>
        <v/>
      </c>
      <c r="I185" t="str">
        <f>PLANURI!BF627</f>
        <v/>
      </c>
      <c r="J185" t="str">
        <f>PLANURI!BG627</f>
        <v/>
      </c>
      <c r="K185" t="str">
        <f>PLANURI!BH627</f>
        <v/>
      </c>
      <c r="L185" t="str">
        <f>PLANURI!BI627</f>
        <v/>
      </c>
      <c r="M185" t="str">
        <f>PLANURI!BJ627</f>
        <v/>
      </c>
      <c r="N185">
        <f>PLANURI!BK627</f>
        <v>0</v>
      </c>
      <c r="O185">
        <f>PLANURI!BL627</f>
        <v>0</v>
      </c>
      <c r="P185">
        <f>PLANURI!BM627</f>
        <v>0</v>
      </c>
      <c r="Q185">
        <f>PLANURI!BN627</f>
        <v>0</v>
      </c>
      <c r="R185">
        <f>PLANURI!BO627</f>
        <v>0</v>
      </c>
      <c r="S185">
        <f>PLANURI!BP627</f>
        <v>0</v>
      </c>
      <c r="T185" t="str">
        <f>PLANURI!BQ627</f>
        <v/>
      </c>
      <c r="U185" t="str">
        <f>PLANURI!BR627</f>
        <v/>
      </c>
      <c r="V185" t="str">
        <f>PLANURI!BS627</f>
        <v/>
      </c>
      <c r="W185" t="str">
        <f>PLANURI!BT627</f>
        <v/>
      </c>
      <c r="X185" t="str">
        <f>PLANURI!BU627</f>
        <v/>
      </c>
      <c r="Y185" t="str">
        <f>PLANURI!BV627</f>
        <v/>
      </c>
      <c r="Z185" t="str">
        <f>PLANURI!A$4</f>
        <v>Facultatea de Mecanică</v>
      </c>
      <c r="AA185" t="str">
        <f>PLANURI!H$6</f>
        <v xml:space="preserve"> Ştiinţe inginereşti</v>
      </c>
      <c r="AB185">
        <f>PLANURI!C$12</f>
        <v>160</v>
      </c>
      <c r="AC185" t="str">
        <f>PLANURI!H$9</f>
        <v>AUTOVEHICULE RUTIERE</v>
      </c>
      <c r="AD185">
        <f>PLANURI!A$12</f>
        <v>20</v>
      </c>
      <c r="AE185">
        <f>PLANURI!B$12</f>
        <v>40</v>
      </c>
      <c r="AF185">
        <f>PLANURI!D$12</f>
        <v>20</v>
      </c>
      <c r="AG185" t="str">
        <f>PLANURI!BW627</f>
        <v/>
      </c>
    </row>
    <row r="186" spans="1:33" x14ac:dyDescent="0.2">
      <c r="A186" t="str">
        <f>PLANURI!AX628</f>
        <v/>
      </c>
      <c r="B186">
        <f>PLANURI!AY628</f>
        <v>3</v>
      </c>
      <c r="C186" t="str">
        <f>PLANURI!AZ628</f>
        <v/>
      </c>
      <c r="D186" t="str">
        <f>PLANURI!BA628</f>
        <v/>
      </c>
      <c r="E186" t="str">
        <f>PLANURI!BB628</f>
        <v/>
      </c>
      <c r="F186" t="str">
        <f>PLANURI!BC628</f>
        <v/>
      </c>
      <c r="G186" t="str">
        <f>PLANURI!BD628</f>
        <v/>
      </c>
      <c r="H186">
        <f>PLANURI!WL628</f>
        <v>0</v>
      </c>
      <c r="I186" t="str">
        <f>PLANURI!BF628</f>
        <v/>
      </c>
      <c r="J186" t="str">
        <f>PLANURI!BG628</f>
        <v/>
      </c>
      <c r="K186" t="str">
        <f>PLANURI!BH628</f>
        <v/>
      </c>
      <c r="L186" t="str">
        <f>PLANURI!BI628</f>
        <v/>
      </c>
      <c r="M186" t="str">
        <f>PLANURI!BJ628</f>
        <v/>
      </c>
      <c r="N186">
        <f>PLANURI!BK628</f>
        <v>0</v>
      </c>
      <c r="O186">
        <f>PLANURI!BL628</f>
        <v>0</v>
      </c>
      <c r="P186">
        <f>PLANURI!BM628</f>
        <v>0</v>
      </c>
      <c r="Q186">
        <f>PLANURI!BN628</f>
        <v>0</v>
      </c>
      <c r="R186">
        <f>PLANURI!BO628</f>
        <v>0</v>
      </c>
      <c r="S186">
        <f>PLANURI!BP628</f>
        <v>0</v>
      </c>
      <c r="T186" t="str">
        <f>PLANURI!BQ628</f>
        <v/>
      </c>
      <c r="U186" t="str">
        <f>PLANURI!BR628</f>
        <v/>
      </c>
      <c r="V186" t="str">
        <f>PLANURI!BS628</f>
        <v/>
      </c>
      <c r="W186" t="str">
        <f>PLANURI!BT628</f>
        <v/>
      </c>
      <c r="X186" t="str">
        <f>PLANURI!BU628</f>
        <v/>
      </c>
      <c r="Y186" t="str">
        <f>PLANURI!BV628</f>
        <v/>
      </c>
      <c r="Z186" t="str">
        <f>PLANURI!A$4</f>
        <v>Facultatea de Mecanică</v>
      </c>
      <c r="AA186" t="str">
        <f>PLANURI!H$6</f>
        <v xml:space="preserve"> Ştiinţe inginereşti</v>
      </c>
      <c r="AB186">
        <f>PLANURI!C$12</f>
        <v>160</v>
      </c>
      <c r="AC186" t="str">
        <f>PLANURI!H$9</f>
        <v>AUTOVEHICULE RUTIERE</v>
      </c>
      <c r="AD186">
        <f>PLANURI!A$12</f>
        <v>20</v>
      </c>
      <c r="AE186">
        <f>PLANURI!B$12</f>
        <v>40</v>
      </c>
      <c r="AF186">
        <f>PLANURI!D$12</f>
        <v>20</v>
      </c>
      <c r="AG186" t="str">
        <f>PLANURI!BW628</f>
        <v/>
      </c>
    </row>
    <row r="187" spans="1:33" x14ac:dyDescent="0.2">
      <c r="A187" t="str">
        <f>PLANURI!AX629</f>
        <v/>
      </c>
      <c r="B187">
        <f>PLANURI!AY629</f>
        <v>4</v>
      </c>
      <c r="C187" t="str">
        <f>PLANURI!AZ629</f>
        <v/>
      </c>
      <c r="D187" t="str">
        <f>PLANURI!BA629</f>
        <v/>
      </c>
      <c r="E187" t="str">
        <f>PLANURI!BB629</f>
        <v/>
      </c>
      <c r="F187" t="str">
        <f>PLANURI!BC629</f>
        <v/>
      </c>
      <c r="G187" t="str">
        <f>PLANURI!BD629</f>
        <v/>
      </c>
      <c r="H187" t="str">
        <f>PLANURI!BE629</f>
        <v/>
      </c>
      <c r="I187" t="str">
        <f>PLANURI!BF629</f>
        <v/>
      </c>
      <c r="J187" t="str">
        <f>PLANURI!BG629</f>
        <v/>
      </c>
      <c r="K187" t="str">
        <f>PLANURI!BH629</f>
        <v/>
      </c>
      <c r="L187" t="str">
        <f>PLANURI!BI629</f>
        <v/>
      </c>
      <c r="M187" t="str">
        <f>PLANURI!BJ629</f>
        <v/>
      </c>
      <c r="N187">
        <f>PLANURI!BK629</f>
        <v>0</v>
      </c>
      <c r="O187">
        <f>PLANURI!BL629</f>
        <v>0</v>
      </c>
      <c r="P187">
        <f>PLANURI!BM629</f>
        <v>0</v>
      </c>
      <c r="Q187">
        <f>PLANURI!BN629</f>
        <v>0</v>
      </c>
      <c r="R187">
        <f>PLANURI!BO629</f>
        <v>0</v>
      </c>
      <c r="S187">
        <f>PLANURI!BP629</f>
        <v>0</v>
      </c>
      <c r="T187" t="str">
        <f>PLANURI!BQ629</f>
        <v/>
      </c>
      <c r="U187" t="str">
        <f>PLANURI!BR629</f>
        <v/>
      </c>
      <c r="V187" t="str">
        <f>PLANURI!BS629</f>
        <v/>
      </c>
      <c r="W187" t="str">
        <f>PLANURI!BT629</f>
        <v/>
      </c>
      <c r="X187" t="str">
        <f>PLANURI!BU629</f>
        <v/>
      </c>
      <c r="Y187" t="str">
        <f>PLANURI!BV629</f>
        <v/>
      </c>
      <c r="Z187" t="str">
        <f>PLANURI!A$4</f>
        <v>Facultatea de Mecanică</v>
      </c>
      <c r="AA187" t="str">
        <f>PLANURI!H$6</f>
        <v xml:space="preserve"> Ştiinţe inginereşti</v>
      </c>
      <c r="AB187">
        <f>PLANURI!C$12</f>
        <v>160</v>
      </c>
      <c r="AC187" t="str">
        <f>PLANURI!H$9</f>
        <v>AUTOVEHICULE RUTIERE</v>
      </c>
      <c r="AD187">
        <f>PLANURI!A$12</f>
        <v>20</v>
      </c>
      <c r="AE187">
        <f>PLANURI!B$12</f>
        <v>40</v>
      </c>
      <c r="AF187">
        <f>PLANURI!D$12</f>
        <v>20</v>
      </c>
      <c r="AG187" t="str">
        <f>PLANURI!BW629</f>
        <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160</v>
      </c>
      <c r="AC188" t="str">
        <f>PLANURI!H$9</f>
        <v>AUTOVEHICULE RUTIERE</v>
      </c>
      <c r="AD188">
        <f>PLANURI!A$12</f>
        <v>20</v>
      </c>
      <c r="AE188">
        <f>PLANURI!B$12</f>
        <v>40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160</v>
      </c>
      <c r="AC189" t="str">
        <f>PLANURI!H$9</f>
        <v>AUTOVEHICULE RUTIERE</v>
      </c>
      <c r="AD189">
        <f>PLANURI!A$12</f>
        <v>20</v>
      </c>
      <c r="AE189">
        <f>PLANURI!B$12</f>
        <v>40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160</v>
      </c>
      <c r="AC190" t="str">
        <f>PLANURI!H$9</f>
        <v>AUTOVEHICULE RUTIERE</v>
      </c>
      <c r="AD190">
        <f>PLANURI!A$12</f>
        <v>20</v>
      </c>
      <c r="AE190">
        <f>PLANURI!B$12</f>
        <v>40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160</v>
      </c>
      <c r="AC191" t="str">
        <f>PLANURI!H$9</f>
        <v>AUTOVEHICULE RUTIERE</v>
      </c>
      <c r="AD191">
        <f>PLANURI!A$12</f>
        <v>20</v>
      </c>
      <c r="AE191">
        <f>PLANURI!B$12</f>
        <v>40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160</v>
      </c>
      <c r="AC192" t="str">
        <f>PLANURI!H$9</f>
        <v>AUTOVEHICULE RUTIERE</v>
      </c>
      <c r="AD192">
        <f>PLANURI!A$12</f>
        <v>20</v>
      </c>
      <c r="AE192">
        <f>PLANURI!B$12</f>
        <v>40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160</v>
      </c>
      <c r="AC193" t="str">
        <f>PLANURI!H$9</f>
        <v>AUTOVEHICULE RUTIERE</v>
      </c>
      <c r="AD193">
        <f>PLANURI!A$12</f>
        <v>20</v>
      </c>
      <c r="AE193">
        <f>PLANURI!B$12</f>
        <v>40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160</v>
      </c>
      <c r="AC194" t="str">
        <f>PLANURI!H$9</f>
        <v>AUTOVEHICULE RUTIERE</v>
      </c>
      <c r="AD194">
        <f>PLANURI!A$12</f>
        <v>20</v>
      </c>
      <c r="AE194">
        <f>PLANURI!B$12</f>
        <v>40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160</v>
      </c>
      <c r="AC195" t="str">
        <f>PLANURI!H$9</f>
        <v>AUTOVEHICULE RUTIERE</v>
      </c>
      <c r="AD195">
        <f>PLANURI!A$12</f>
        <v>20</v>
      </c>
      <c r="AE195">
        <f>PLANURI!B$12</f>
        <v>40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160</v>
      </c>
      <c r="AC196" t="str">
        <f>PLANURI!H$9</f>
        <v>AUTOVEHICULE RUTIERE</v>
      </c>
      <c r="AD196">
        <f>PLANURI!A$12</f>
        <v>20</v>
      </c>
      <c r="AE196">
        <f>PLANURI!B$12</f>
        <v>40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160</v>
      </c>
      <c r="AC197" t="str">
        <f>PLANURI!H$9</f>
        <v>AUTOVEHICULE RUTIERE</v>
      </c>
      <c r="AD197">
        <f>PLANURI!A$12</f>
        <v>20</v>
      </c>
      <c r="AE197">
        <f>PLANURI!B$12</f>
        <v>40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160</v>
      </c>
      <c r="AC198" t="str">
        <f>PLANURI!H$9</f>
        <v>AUTOVEHICULE RUTIERE</v>
      </c>
      <c r="AD198">
        <f>PLANURI!A$12</f>
        <v>20</v>
      </c>
      <c r="AE198">
        <f>PLANURI!B$12</f>
        <v>40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160</v>
      </c>
      <c r="AC199" t="str">
        <f>PLANURI!H$9</f>
        <v>AUTOVEHICULE RUTIERE</v>
      </c>
      <c r="AD199">
        <f>PLANURI!A$12</f>
        <v>20</v>
      </c>
      <c r="AE199">
        <f>PLANURI!B$12</f>
        <v>40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160</v>
      </c>
      <c r="AC200" t="str">
        <f>PLANURI!H$9</f>
        <v>AUTOVEHICULE RUTIERE</v>
      </c>
      <c r="AD200">
        <f>PLANURI!A$12</f>
        <v>20</v>
      </c>
      <c r="AE200">
        <f>PLANURI!B$12</f>
        <v>40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160</v>
      </c>
      <c r="AC201" t="str">
        <f>PLANURI!H$9</f>
        <v>AUTOVEHICULE RUTIERE</v>
      </c>
      <c r="AD201">
        <f>PLANURI!A$12</f>
        <v>20</v>
      </c>
      <c r="AE201">
        <f>PLANURI!B$12</f>
        <v>40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160</v>
      </c>
      <c r="AC202" t="str">
        <f>PLANURI!H$9</f>
        <v>AUTOVEHICULE RUTIERE</v>
      </c>
      <c r="AD202">
        <f>PLANURI!A$12</f>
        <v>20</v>
      </c>
      <c r="AE202">
        <f>PLANURI!B$12</f>
        <v>40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160</v>
      </c>
      <c r="AC203" t="str">
        <f>PLANURI!H$9</f>
        <v>AUTOVEHICULE RUTIERE</v>
      </c>
      <c r="AD203">
        <f>PLANURI!A$12</f>
        <v>20</v>
      </c>
      <c r="AE203">
        <f>PLANURI!B$12</f>
        <v>40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160</v>
      </c>
      <c r="AC204" t="str">
        <f>PLANURI!H$9</f>
        <v>AUTOVEHICULE RUTIERE</v>
      </c>
      <c r="AD204">
        <f>PLANURI!A$12</f>
        <v>20</v>
      </c>
      <c r="AE204">
        <f>PLANURI!B$12</f>
        <v>40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160</v>
      </c>
      <c r="AC205" t="str">
        <f>PLANURI!H$9</f>
        <v>AUTOVEHICULE RUTIERE</v>
      </c>
      <c r="AD205">
        <f>PLANURI!A$12</f>
        <v>20</v>
      </c>
      <c r="AE205">
        <f>PLANURI!B$12</f>
        <v>40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160</v>
      </c>
      <c r="AC206" t="str">
        <f>PLANURI!H$9</f>
        <v>AUTOVEHICULE RUTIERE</v>
      </c>
      <c r="AD206">
        <f>PLANURI!A$12</f>
        <v>20</v>
      </c>
      <c r="AE206">
        <f>PLANURI!B$12</f>
        <v>40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160</v>
      </c>
      <c r="AC207" t="str">
        <f>PLANURI!H$9</f>
        <v>AUTOVEHICULE RUTIERE</v>
      </c>
      <c r="AD207">
        <f>PLANURI!A$12</f>
        <v>20</v>
      </c>
      <c r="AE207">
        <f>PLANURI!B$12</f>
        <v>40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160</v>
      </c>
      <c r="AC208" t="str">
        <f>PLANURI!H$9</f>
        <v>AUTOVEHICULE RUTIERE</v>
      </c>
      <c r="AD208">
        <f>PLANURI!A$12</f>
        <v>20</v>
      </c>
      <c r="AE208">
        <f>PLANURI!B$12</f>
        <v>40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160</v>
      </c>
      <c r="AC209" t="str">
        <f>PLANURI!H$9</f>
        <v>AUTOVEHICULE RUTIERE</v>
      </c>
      <c r="AD209">
        <f>PLANURI!A$12</f>
        <v>20</v>
      </c>
      <c r="AE209">
        <f>PLANURI!B$12</f>
        <v>40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160</v>
      </c>
      <c r="AC210" t="str">
        <f>PLANURI!H$9</f>
        <v>AUTOVEHICULE RUTIERE</v>
      </c>
      <c r="AD210">
        <f>PLANURI!A$12</f>
        <v>20</v>
      </c>
      <c r="AE210">
        <f>PLANURI!B$12</f>
        <v>40</v>
      </c>
      <c r="AF210">
        <f>PLANURI!D$12</f>
        <v>20</v>
      </c>
      <c r="AG210" t="str">
        <f>PLANURI!BW652</f>
        <v/>
      </c>
    </row>
    <row r="211" spans="1:33" x14ac:dyDescent="0.2">
      <c r="A211" t="str">
        <f>PLANURI!AX653</f>
        <v>L391.20.07.S8-01</v>
      </c>
      <c r="B211">
        <f>PLANURI!AY653</f>
        <v>1</v>
      </c>
      <c r="C211" t="str">
        <f>PLANURI!AZ653</f>
        <v>Opțional 1 independent Materiale speciale pentru autovehicule (*)</v>
      </c>
      <c r="D211">
        <f>PLANURI!BA653</f>
        <v>4</v>
      </c>
      <c r="E211" t="str">
        <f>PLANURI!BB653</f>
        <v>7</v>
      </c>
      <c r="F211" t="str">
        <f>PLANURI!BC653</f>
        <v>D</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2.4</v>
      </c>
      <c r="U211">
        <f>PLANURI!BR653</f>
        <v>33</v>
      </c>
      <c r="V211">
        <f>PLANURI!BS653</f>
        <v>3</v>
      </c>
      <c r="W211" t="str">
        <f>PLANURI!BT653</f>
        <v>DS</v>
      </c>
      <c r="X211">
        <f>PLANURI!BU653</f>
        <v>5.4</v>
      </c>
      <c r="Y211">
        <f>PLANURI!BV653</f>
        <v>75</v>
      </c>
      <c r="Z211" t="str">
        <f>PLANURI!A$4</f>
        <v>Facultatea de Mecanică</v>
      </c>
      <c r="AA211" t="str">
        <f>PLANURI!H$6</f>
        <v xml:space="preserve"> Ştiinţe inginereşti</v>
      </c>
      <c r="AB211">
        <f>PLANURI!C$12</f>
        <v>160</v>
      </c>
      <c r="AC211" t="str">
        <f>PLANURI!H$9</f>
        <v>AUTOVEHICULE RUTIERE</v>
      </c>
      <c r="AD211">
        <f>PLANURI!A$12</f>
        <v>20</v>
      </c>
      <c r="AE211">
        <f>PLANURI!B$12</f>
        <v>40</v>
      </c>
      <c r="AF211">
        <f>PLANURI!D$12</f>
        <v>20</v>
      </c>
      <c r="AG211" t="str">
        <f>PLANURI!BW653</f>
        <v>2023</v>
      </c>
    </row>
    <row r="212" spans="1:33" x14ac:dyDescent="0.2">
      <c r="A212" t="str">
        <f>PLANURI!AX654</f>
        <v>L391.20.07.S8-02</v>
      </c>
      <c r="B212">
        <f>PLANURI!AY654</f>
        <v>2</v>
      </c>
      <c r="C212" t="str">
        <f>PLANURI!AZ654</f>
        <v>Opțional 1 independent Legislatie. Norme si regulamente</v>
      </c>
      <c r="D212">
        <f>PLANURI!BA654</f>
        <v>4</v>
      </c>
      <c r="E212" t="str">
        <f>PLANURI!BB654</f>
        <v>7</v>
      </c>
      <c r="F212" t="str">
        <f>PLANURI!BC654</f>
        <v>D</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2.4</v>
      </c>
      <c r="U212">
        <f>PLANURI!BR654</f>
        <v>33</v>
      </c>
      <c r="V212">
        <f>PLANURI!BS654</f>
        <v>3</v>
      </c>
      <c r="W212" t="str">
        <f>PLANURI!BT654</f>
        <v>DS</v>
      </c>
      <c r="X212">
        <f>PLANURI!BU654</f>
        <v>5.4</v>
      </c>
      <c r="Y212">
        <f>PLANURI!BV654</f>
        <v>75</v>
      </c>
      <c r="Z212" t="str">
        <f>PLANURI!A$4</f>
        <v>Facultatea de Mecanică</v>
      </c>
      <c r="AA212" t="str">
        <f>PLANURI!H$6</f>
        <v xml:space="preserve"> Ştiinţe inginereşti</v>
      </c>
      <c r="AB212">
        <f>PLANURI!C$12</f>
        <v>160</v>
      </c>
      <c r="AC212" t="str">
        <f>PLANURI!H$9</f>
        <v>AUTOVEHICULE RUTIERE</v>
      </c>
      <c r="AD212">
        <f>PLANURI!A$12</f>
        <v>20</v>
      </c>
      <c r="AE212">
        <f>PLANURI!B$12</f>
        <v>40</v>
      </c>
      <c r="AF212">
        <f>PLANURI!D$12</f>
        <v>20</v>
      </c>
      <c r="AG212" t="str">
        <f>PLANURI!BW654</f>
        <v>2023</v>
      </c>
    </row>
    <row r="213" spans="1:33" x14ac:dyDescent="0.2">
      <c r="A213" t="str">
        <f>PLANURI!AX655</f>
        <v/>
      </c>
      <c r="B213">
        <f>PLANURI!AY655</f>
        <v>3</v>
      </c>
      <c r="C213" t="str">
        <f>PLANURI!AZ655</f>
        <v/>
      </c>
      <c r="D213" t="str">
        <f>PLANURI!BA655</f>
        <v/>
      </c>
      <c r="E213" t="str">
        <f>PLANURI!BB655</f>
        <v/>
      </c>
      <c r="F213" t="str">
        <f>PLANURI!BC655</f>
        <v/>
      </c>
      <c r="G213" t="str">
        <f>PLANURI!BD655</f>
        <v/>
      </c>
      <c r="H213" t="str">
        <f>PLANURI!BE655</f>
        <v/>
      </c>
      <c r="I213" t="str">
        <f>PLANURI!BF655</f>
        <v/>
      </c>
      <c r="J213" t="str">
        <f>PLANURI!BG655</f>
        <v/>
      </c>
      <c r="K213" t="str">
        <f>PLANURI!BH655</f>
        <v/>
      </c>
      <c r="L213" t="str">
        <f>PLANURI!BI655</f>
        <v/>
      </c>
      <c r="M213" t="str">
        <f>PLANURI!BJ655</f>
        <v/>
      </c>
      <c r="N213">
        <f>PLANURI!BK655</f>
        <v>0</v>
      </c>
      <c r="O213">
        <f>PLANURI!BL655</f>
        <v>0</v>
      </c>
      <c r="P213">
        <f>PLANURI!BM655</f>
        <v>0</v>
      </c>
      <c r="Q213">
        <f>PLANURI!BN655</f>
        <v>0</v>
      </c>
      <c r="R213">
        <f>PLANURI!BO655</f>
        <v>0</v>
      </c>
      <c r="S213">
        <f>PLANURI!BP655</f>
        <v>0</v>
      </c>
      <c r="T213" t="str">
        <f>PLANURI!BQ655</f>
        <v/>
      </c>
      <c r="U213" t="str">
        <f>PLANURI!BR655</f>
        <v/>
      </c>
      <c r="V213" t="str">
        <f>PLANURI!BS655</f>
        <v/>
      </c>
      <c r="W213" t="str">
        <f>PLANURI!BT655</f>
        <v/>
      </c>
      <c r="X213" t="str">
        <f>PLANURI!BU655</f>
        <v/>
      </c>
      <c r="Y213" t="str">
        <f>PLANURI!BV655</f>
        <v/>
      </c>
      <c r="Z213" t="str">
        <f>PLANURI!A$4</f>
        <v>Facultatea de Mecanică</v>
      </c>
      <c r="AA213" t="str">
        <f>PLANURI!H$6</f>
        <v xml:space="preserve"> Ştiinţe inginereşti</v>
      </c>
      <c r="AB213">
        <f>PLANURI!C$12</f>
        <v>160</v>
      </c>
      <c r="AC213" t="str">
        <f>PLANURI!H$9</f>
        <v>AUTOVEHICULE RUTIERE</v>
      </c>
      <c r="AD213">
        <f>PLANURI!A$12</f>
        <v>20</v>
      </c>
      <c r="AE213">
        <f>PLANURI!B$12</f>
        <v>40</v>
      </c>
      <c r="AF213">
        <f>PLANURI!D$12</f>
        <v>20</v>
      </c>
      <c r="AG213" t="str">
        <f>PLANURI!BW655</f>
        <v/>
      </c>
    </row>
    <row r="214" spans="1:33" x14ac:dyDescent="0.2">
      <c r="A214" t="str">
        <f>PLANURI!AX656</f>
        <v/>
      </c>
      <c r="B214">
        <f>PLANURI!AY656</f>
        <v>4</v>
      </c>
      <c r="C214" t="str">
        <f>PLANURI!AZ656</f>
        <v/>
      </c>
      <c r="D214" t="str">
        <f>PLANURI!BA656</f>
        <v/>
      </c>
      <c r="E214" t="str">
        <f>PLANURI!BB656</f>
        <v/>
      </c>
      <c r="F214" t="str">
        <f>PLANURI!BC656</f>
        <v/>
      </c>
      <c r="G214" t="str">
        <f>PLANURI!BD656</f>
        <v/>
      </c>
      <c r="H214">
        <f>PLANURI!WL656</f>
        <v>0</v>
      </c>
      <c r="I214" t="str">
        <f>PLANURI!BF656</f>
        <v/>
      </c>
      <c r="J214" t="str">
        <f>PLANURI!BG656</f>
        <v/>
      </c>
      <c r="K214" t="str">
        <f>PLANURI!BH656</f>
        <v/>
      </c>
      <c r="L214" t="str">
        <f>PLANURI!BI656</f>
        <v/>
      </c>
      <c r="M214" t="str">
        <f>PLANURI!BJ656</f>
        <v/>
      </c>
      <c r="N214">
        <f>PLANURI!BK656</f>
        <v>0</v>
      </c>
      <c r="O214">
        <f>PLANURI!BL656</f>
        <v>0</v>
      </c>
      <c r="P214">
        <f>PLANURI!BM656</f>
        <v>0</v>
      </c>
      <c r="Q214">
        <f>PLANURI!BN656</f>
        <v>0</v>
      </c>
      <c r="R214">
        <f>PLANURI!BO656</f>
        <v>0</v>
      </c>
      <c r="S214">
        <f>PLANURI!BP656</f>
        <v>0</v>
      </c>
      <c r="T214" t="str">
        <f>PLANURI!BQ656</f>
        <v/>
      </c>
      <c r="U214" t="str">
        <f>PLANURI!BR656</f>
        <v/>
      </c>
      <c r="V214" t="str">
        <f>PLANURI!BS656</f>
        <v/>
      </c>
      <c r="W214" t="str">
        <f>PLANURI!BT656</f>
        <v/>
      </c>
      <c r="X214" t="str">
        <f>PLANURI!BU656</f>
        <v/>
      </c>
      <c r="Y214" t="str">
        <f>PLANURI!BV656</f>
        <v/>
      </c>
      <c r="Z214" t="str">
        <f>PLANURI!A$4</f>
        <v>Facultatea de Mecanică</v>
      </c>
      <c r="AA214" t="str">
        <f>PLANURI!H$6</f>
        <v xml:space="preserve"> Ştiinţe inginereşti</v>
      </c>
      <c r="AB214">
        <f>PLANURI!C$12</f>
        <v>160</v>
      </c>
      <c r="AC214" t="str">
        <f>PLANURI!H$9</f>
        <v>AUTOVEHICULE RUTIERE</v>
      </c>
      <c r="AD214">
        <f>PLANURI!A$12</f>
        <v>20</v>
      </c>
      <c r="AE214">
        <f>PLANURI!B$12</f>
        <v>40</v>
      </c>
      <c r="AF214">
        <f>PLANURI!D$12</f>
        <v>20</v>
      </c>
      <c r="AG214" t="str">
        <f>PLANURI!BW656</f>
        <v/>
      </c>
    </row>
    <row r="215" spans="1:33" x14ac:dyDescent="0.2">
      <c r="A215" t="str">
        <f>PLANURI!AX657</f>
        <v/>
      </c>
      <c r="B215">
        <f>PLANURI!AY657</f>
        <v>5</v>
      </c>
      <c r="C215" t="str">
        <f>PLANURI!AZ657</f>
        <v/>
      </c>
      <c r="D215" t="str">
        <f>PLANURI!BA657</f>
        <v/>
      </c>
      <c r="E215" t="str">
        <f>PLANURI!BB657</f>
        <v/>
      </c>
      <c r="F215" t="str">
        <f>PLANURI!BC657</f>
        <v/>
      </c>
      <c r="G215" t="str">
        <f>PLANURI!BD657</f>
        <v/>
      </c>
      <c r="H215" t="str">
        <f>PLANURI!BE657</f>
        <v/>
      </c>
      <c r="I215" t="str">
        <f>PLANURI!BF657</f>
        <v/>
      </c>
      <c r="J215" t="str">
        <f>PLANURI!BG657</f>
        <v/>
      </c>
      <c r="K215" t="str">
        <f>PLANURI!BH657</f>
        <v/>
      </c>
      <c r="L215" t="str">
        <f>PLANURI!BI657</f>
        <v/>
      </c>
      <c r="M215" t="str">
        <f>PLANURI!BJ657</f>
        <v/>
      </c>
      <c r="N215">
        <f>PLANURI!BK657</f>
        <v>0</v>
      </c>
      <c r="O215">
        <f>PLANURI!BL657</f>
        <v>0</v>
      </c>
      <c r="P215">
        <f>PLANURI!BM657</f>
        <v>0</v>
      </c>
      <c r="Q215">
        <f>PLANURI!BN657</f>
        <v>0</v>
      </c>
      <c r="R215">
        <f>PLANURI!BO657</f>
        <v>0</v>
      </c>
      <c r="S215">
        <f>PLANURI!BP657</f>
        <v>0</v>
      </c>
      <c r="T215" t="str">
        <f>PLANURI!BQ657</f>
        <v/>
      </c>
      <c r="U215" t="str">
        <f>PLANURI!BR657</f>
        <v/>
      </c>
      <c r="V215" t="str">
        <f>PLANURI!BS657</f>
        <v/>
      </c>
      <c r="W215" t="str">
        <f>PLANURI!BT657</f>
        <v/>
      </c>
      <c r="X215" t="str">
        <f>PLANURI!BU657</f>
        <v/>
      </c>
      <c r="Y215" t="str">
        <f>PLANURI!BV657</f>
        <v/>
      </c>
      <c r="Z215" t="str">
        <f>PLANURI!A$4</f>
        <v>Facultatea de Mecanică</v>
      </c>
      <c r="AA215" t="str">
        <f>PLANURI!H$6</f>
        <v xml:space="preserve"> Ştiinţe inginereşti</v>
      </c>
      <c r="AB215">
        <f>PLANURI!C$12</f>
        <v>160</v>
      </c>
      <c r="AC215" t="str">
        <f>PLANURI!H$9</f>
        <v>AUTOVEHICULE RUTIERE</v>
      </c>
      <c r="AD215">
        <f>PLANURI!A$12</f>
        <v>20</v>
      </c>
      <c r="AE215">
        <f>PLANURI!B$12</f>
        <v>40</v>
      </c>
      <c r="AF215">
        <f>PLANURI!D$12</f>
        <v>20</v>
      </c>
      <c r="AG215" t="str">
        <f>PLANURI!BW657</f>
        <v/>
      </c>
    </row>
    <row r="216" spans="1:33" x14ac:dyDescent="0.2">
      <c r="A216" t="str">
        <f>PLANURI!AX658</f>
        <v/>
      </c>
      <c r="B216">
        <f>PLANURI!AY658</f>
        <v>6</v>
      </c>
      <c r="C216" t="str">
        <f>PLANURI!AZ658</f>
        <v/>
      </c>
      <c r="D216" t="str">
        <f>PLANURI!BA658</f>
        <v/>
      </c>
      <c r="E216" t="str">
        <f>PLANURI!BB658</f>
        <v/>
      </c>
      <c r="F216" t="str">
        <f>PLANURI!BC658</f>
        <v/>
      </c>
      <c r="G216" t="str">
        <f>PLANURI!BD658</f>
        <v/>
      </c>
      <c r="H216">
        <f>PLANURI!WL658</f>
        <v>0</v>
      </c>
      <c r="I216" t="str">
        <f>PLANURI!BF658</f>
        <v/>
      </c>
      <c r="J216" t="str">
        <f>PLANURI!BG658</f>
        <v/>
      </c>
      <c r="K216" t="str">
        <f>PLANURI!BH658</f>
        <v/>
      </c>
      <c r="L216" t="str">
        <f>PLANURI!BI658</f>
        <v/>
      </c>
      <c r="M216" t="str">
        <f>PLANURI!BJ658</f>
        <v/>
      </c>
      <c r="N216">
        <f>PLANURI!BK658</f>
        <v>0</v>
      </c>
      <c r="O216">
        <f>PLANURI!BL658</f>
        <v>0</v>
      </c>
      <c r="P216">
        <f>PLANURI!BM658</f>
        <v>0</v>
      </c>
      <c r="Q216">
        <f>PLANURI!BN658</f>
        <v>0</v>
      </c>
      <c r="R216">
        <f>PLANURI!BO658</f>
        <v>0</v>
      </c>
      <c r="S216">
        <f>PLANURI!BP658</f>
        <v>0</v>
      </c>
      <c r="T216" t="str">
        <f>PLANURI!BQ658</f>
        <v/>
      </c>
      <c r="U216" t="str">
        <f>PLANURI!BR658</f>
        <v/>
      </c>
      <c r="V216" t="str">
        <f>PLANURI!BS658</f>
        <v/>
      </c>
      <c r="W216" t="str">
        <f>PLANURI!BT658</f>
        <v/>
      </c>
      <c r="X216" t="str">
        <f>PLANURI!BU658</f>
        <v/>
      </c>
      <c r="Y216" t="str">
        <f>PLANURI!BV658</f>
        <v/>
      </c>
      <c r="Z216" t="str">
        <f>PLANURI!A$4</f>
        <v>Facultatea de Mecanică</v>
      </c>
      <c r="AA216" t="str">
        <f>PLANURI!H$6</f>
        <v xml:space="preserve"> Ştiinţe inginereşti</v>
      </c>
      <c r="AB216">
        <f>PLANURI!C$12</f>
        <v>160</v>
      </c>
      <c r="AC216" t="str">
        <f>PLANURI!H$9</f>
        <v>AUTOVEHICULE RUTIERE</v>
      </c>
      <c r="AD216">
        <f>PLANURI!A$12</f>
        <v>20</v>
      </c>
      <c r="AE216">
        <f>PLANURI!B$12</f>
        <v>40</v>
      </c>
      <c r="AF216">
        <f>PLANURI!D$12</f>
        <v>20</v>
      </c>
      <c r="AG216" t="str">
        <f>PLANURI!BW658</f>
        <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160</v>
      </c>
      <c r="AC217" t="str">
        <f>PLANURI!H$9</f>
        <v>AUTOVEHICULE RUTIERE</v>
      </c>
      <c r="AD217">
        <f>PLANURI!A$12</f>
        <v>20</v>
      </c>
      <c r="AE217">
        <f>PLANURI!B$12</f>
        <v>40</v>
      </c>
      <c r="AF217">
        <f>PLANURI!D$12</f>
        <v>20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160</v>
      </c>
      <c r="AC218" t="str">
        <f>PLANURI!H$9</f>
        <v>AUTOVEHICULE RUTIERE</v>
      </c>
      <c r="AD218">
        <f>PLANURI!A$12</f>
        <v>20</v>
      </c>
      <c r="AE218">
        <f>PLANURI!B$12</f>
        <v>40</v>
      </c>
      <c r="AF218">
        <f>PLANURI!D$12</f>
        <v>20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160</v>
      </c>
      <c r="AC219" t="str">
        <f>PLANURI!H$9</f>
        <v>AUTOVEHICULE RUTIERE</v>
      </c>
      <c r="AD219">
        <f>PLANURI!A$12</f>
        <v>20</v>
      </c>
      <c r="AE219">
        <f>PLANURI!B$12</f>
        <v>40</v>
      </c>
      <c r="AF219">
        <f>PLANURI!D$12</f>
        <v>20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160</v>
      </c>
      <c r="AC220" t="str">
        <f>PLANURI!H$9</f>
        <v>AUTOVEHICULE RUTIERE</v>
      </c>
      <c r="AD220">
        <f>PLANURI!A$12</f>
        <v>20</v>
      </c>
      <c r="AE220">
        <f>PLANURI!B$12</f>
        <v>40</v>
      </c>
      <c r="AF220">
        <f>PLANURI!D$12</f>
        <v>20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160</v>
      </c>
      <c r="AC221" t="str">
        <f>PLANURI!H$9</f>
        <v>AUTOVEHICULE RUTIERE</v>
      </c>
      <c r="AD221">
        <f>PLANURI!A$12</f>
        <v>20</v>
      </c>
      <c r="AE221">
        <f>PLANURI!B$12</f>
        <v>40</v>
      </c>
      <c r="AF221">
        <f>PLANURI!D$12</f>
        <v>20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160</v>
      </c>
      <c r="AC222" t="str">
        <f>PLANURI!H$9</f>
        <v>AUTOVEHICULE RUTIERE</v>
      </c>
      <c r="AD222">
        <f>PLANURI!A$12</f>
        <v>20</v>
      </c>
      <c r="AE222">
        <f>PLANURI!B$12</f>
        <v>40</v>
      </c>
      <c r="AF222">
        <f>PLANURI!D$12</f>
        <v>20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160</v>
      </c>
      <c r="AC223" t="str">
        <f>PLANURI!H$9</f>
        <v>AUTOVEHICULE RUTIERE</v>
      </c>
      <c r="AD223">
        <f>PLANURI!A$12</f>
        <v>20</v>
      </c>
      <c r="AE223">
        <f>PLANURI!B$12</f>
        <v>40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160</v>
      </c>
      <c r="AC224" t="str">
        <f>PLANURI!H$9</f>
        <v>AUTOVEHICULE RUTIERE</v>
      </c>
      <c r="AD224">
        <f>PLANURI!A$12</f>
        <v>20</v>
      </c>
      <c r="AE224">
        <f>PLANURI!B$12</f>
        <v>40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160</v>
      </c>
      <c r="AC225" t="str">
        <f>PLANURI!H$9</f>
        <v>AUTOVEHICULE RUTIERE</v>
      </c>
      <c r="AD225">
        <f>PLANURI!A$12</f>
        <v>20</v>
      </c>
      <c r="AE225">
        <f>PLANURI!B$12</f>
        <v>40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160</v>
      </c>
      <c r="AC226" t="str">
        <f>PLANURI!H$9</f>
        <v>AUTOVEHICULE RUTIERE</v>
      </c>
      <c r="AD226">
        <f>PLANURI!A$12</f>
        <v>20</v>
      </c>
      <c r="AE226">
        <f>PLANURI!B$12</f>
        <v>40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160</v>
      </c>
      <c r="AC227" t="str">
        <f>PLANURI!H$9</f>
        <v>AUTOVEHICULE RUTIERE</v>
      </c>
      <c r="AD227">
        <f>PLANURI!A$12</f>
        <v>20</v>
      </c>
      <c r="AE227">
        <f>PLANURI!B$12</f>
        <v>40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160</v>
      </c>
      <c r="AC228" t="str">
        <f>PLANURI!H$9</f>
        <v>AUTOVEHICULE RUTIERE</v>
      </c>
      <c r="AD228">
        <f>PLANURI!A$12</f>
        <v>20</v>
      </c>
      <c r="AE228">
        <f>PLANURI!B$12</f>
        <v>40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160</v>
      </c>
      <c r="AC229" t="str">
        <f>PLANURI!H$9</f>
        <v>AUTOVEHICULE RUTIERE</v>
      </c>
      <c r="AD229">
        <f>PLANURI!A$12</f>
        <v>20</v>
      </c>
      <c r="AE229">
        <f>PLANURI!B$12</f>
        <v>40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160</v>
      </c>
      <c r="AC230" t="str">
        <f>PLANURI!H$9</f>
        <v>AUTOVEHICULE RUTIERE</v>
      </c>
      <c r="AD230">
        <f>PLANURI!A$12</f>
        <v>20</v>
      </c>
      <c r="AE230">
        <f>PLANURI!B$12</f>
        <v>40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160</v>
      </c>
      <c r="AC231" t="str">
        <f>PLANURI!H$9</f>
        <v>AUTOVEHICULE RUTIERE</v>
      </c>
      <c r="AD231">
        <f>PLANURI!A$12</f>
        <v>20</v>
      </c>
      <c r="AE231">
        <f>PLANURI!B$12</f>
        <v>40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160</v>
      </c>
      <c r="AC232" t="str">
        <f>PLANURI!H$9</f>
        <v>AUTOVEHICULE RUTIERE</v>
      </c>
      <c r="AD232">
        <f>PLANURI!A$12</f>
        <v>20</v>
      </c>
      <c r="AE232">
        <f>PLANURI!B$12</f>
        <v>40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160</v>
      </c>
      <c r="AC233" t="str">
        <f>PLANURI!H$9</f>
        <v>AUTOVEHICULE RUTIERE</v>
      </c>
      <c r="AD233">
        <f>PLANURI!A$12</f>
        <v>20</v>
      </c>
      <c r="AE233">
        <f>PLANURI!B$12</f>
        <v>40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160</v>
      </c>
      <c r="AC234" t="str">
        <f>PLANURI!H$9</f>
        <v>AUTOVEHICULE RUTIERE</v>
      </c>
      <c r="AD234">
        <f>PLANURI!A$12</f>
        <v>20</v>
      </c>
      <c r="AE234">
        <f>PLANURI!B$12</f>
        <v>40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160</v>
      </c>
      <c r="AC235" t="str">
        <f>PLANURI!H$9</f>
        <v>AUTOVEHICULE RUTIERE</v>
      </c>
      <c r="AD235">
        <f>PLANURI!A$12</f>
        <v>20</v>
      </c>
      <c r="AE235">
        <f>PLANURI!B$12</f>
        <v>40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160</v>
      </c>
      <c r="AC236" t="str">
        <f>PLANURI!H$9</f>
        <v>AUTOVEHICULE RUTIERE</v>
      </c>
      <c r="AD236">
        <f>PLANURI!A$12</f>
        <v>20</v>
      </c>
      <c r="AE236">
        <f>PLANURI!B$12</f>
        <v>40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160</v>
      </c>
      <c r="AC237" t="str">
        <f>PLANURI!H$9</f>
        <v>AUTOVEHICULE RUTIERE</v>
      </c>
      <c r="AD237">
        <f>PLANURI!A$12</f>
        <v>20</v>
      </c>
      <c r="AE237">
        <f>PLANURI!B$12</f>
        <v>40</v>
      </c>
      <c r="AF237">
        <f>PLANURI!D$12</f>
        <v>20</v>
      </c>
      <c r="AG237" t="str">
        <f>PLANURI!BW679</f>
        <v/>
      </c>
    </row>
    <row r="238" spans="1:33" x14ac:dyDescent="0.2">
      <c r="A238" t="str">
        <f>PLANURI!AX680</f>
        <v>L391.20.08.S1-01</v>
      </c>
      <c r="B238">
        <f>PLANURI!AY680</f>
        <v>1</v>
      </c>
      <c r="C238" t="str">
        <f>PLANURI!AZ680</f>
        <v>Opțional 2 independent Caroserii si structuri portante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160</v>
      </c>
      <c r="AC238" t="str">
        <f>PLANURI!H$9</f>
        <v>AUTOVEHICULE RUTIERE</v>
      </c>
      <c r="AD238">
        <f>PLANURI!A$12</f>
        <v>20</v>
      </c>
      <c r="AE238">
        <f>PLANURI!B$12</f>
        <v>40</v>
      </c>
      <c r="AF238">
        <f>PLANURI!D$12</f>
        <v>20</v>
      </c>
      <c r="AG238" t="str">
        <f>PLANURI!BW680</f>
        <v>2023</v>
      </c>
    </row>
    <row r="239" spans="1:33" x14ac:dyDescent="0.2">
      <c r="A239" t="str">
        <f>PLANURI!AX681</f>
        <v>L391.20.08.S1-02</v>
      </c>
      <c r="B239">
        <f>PLANURI!AY681</f>
        <v>2</v>
      </c>
      <c r="C239" t="str">
        <f>PLANURI!AZ681</f>
        <v>Opțional 2 independent ntretinerea si repararea autovehiculelor</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160</v>
      </c>
      <c r="AC239" t="str">
        <f>PLANURI!H$9</f>
        <v>AUTOVEHICULE RUTIERE</v>
      </c>
      <c r="AD239">
        <f>PLANURI!A$12</f>
        <v>20</v>
      </c>
      <c r="AE239">
        <f>PLANURI!B$12</f>
        <v>40</v>
      </c>
      <c r="AF239">
        <f>PLANURI!D$12</f>
        <v>20</v>
      </c>
      <c r="AG239" t="str">
        <f>PLANURI!BW681</f>
        <v>2023</v>
      </c>
    </row>
    <row r="240" spans="1:33" x14ac:dyDescent="0.2">
      <c r="A240" t="str">
        <f>PLANURI!AX682</f>
        <v>L391.20.08.S2-03</v>
      </c>
      <c r="B240">
        <f>PLANURI!AY682</f>
        <v>3</v>
      </c>
      <c r="C240" t="str">
        <f>PLANURI!AZ682</f>
        <v>Opțional 3 independent Confort și ergonomie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160</v>
      </c>
      <c r="AC240" t="str">
        <f>PLANURI!H$9</f>
        <v>AUTOVEHICULE RUTIERE</v>
      </c>
      <c r="AD240">
        <f>PLANURI!A$12</f>
        <v>20</v>
      </c>
      <c r="AE240">
        <f>PLANURI!B$12</f>
        <v>40</v>
      </c>
      <c r="AF240">
        <f>PLANURI!D$12</f>
        <v>20</v>
      </c>
      <c r="AG240" t="str">
        <f>PLANURI!BW682</f>
        <v>2023</v>
      </c>
    </row>
    <row r="241" spans="1:33" x14ac:dyDescent="0.2">
      <c r="A241" t="str">
        <f>PLANURI!AX683</f>
        <v>L391.20.08.S2-04</v>
      </c>
      <c r="B241">
        <f>PLANURI!AY683</f>
        <v>4</v>
      </c>
      <c r="C241" t="str">
        <f>PLANURI!AZ683</f>
        <v>Opțional 3 independent Tractoare</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2.4</v>
      </c>
      <c r="U241">
        <f>PLANURI!BR683</f>
        <v>33</v>
      </c>
      <c r="V241">
        <f>PLANURI!BS683</f>
        <v>3</v>
      </c>
      <c r="W241" t="str">
        <f>PLANURI!BT683</f>
        <v>DS</v>
      </c>
      <c r="X241">
        <f>PLANURI!BU683</f>
        <v>5.4</v>
      </c>
      <c r="Y241">
        <f>PLANURI!BV683</f>
        <v>75</v>
      </c>
      <c r="Z241" t="str">
        <f>PLANURI!A$4</f>
        <v>Facultatea de Mecanică</v>
      </c>
      <c r="AA241" t="str">
        <f>PLANURI!H$6</f>
        <v xml:space="preserve"> Ştiinţe inginereşti</v>
      </c>
      <c r="AB241">
        <f>PLANURI!C$12</f>
        <v>160</v>
      </c>
      <c r="AC241" t="str">
        <f>PLANURI!H$9</f>
        <v>AUTOVEHICULE RUTIERE</v>
      </c>
      <c r="AD241">
        <f>PLANURI!A$12</f>
        <v>20</v>
      </c>
      <c r="AE241">
        <f>PLANURI!B$12</f>
        <v>40</v>
      </c>
      <c r="AF241">
        <f>PLANURI!D$12</f>
        <v>20</v>
      </c>
      <c r="AG241" t="str">
        <f>PLANURI!BW683</f>
        <v>2023</v>
      </c>
    </row>
    <row r="242" spans="1:33" x14ac:dyDescent="0.2">
      <c r="A242" t="str">
        <f>PLANURI!AX684</f>
        <v>L391.20.08.S3-05</v>
      </c>
      <c r="B242">
        <f>PLANURI!AY684</f>
        <v>5</v>
      </c>
      <c r="C242" t="str">
        <f>PLANURI!AZ684</f>
        <v>Opțional 4 independent Automobilul si mediu (*)</v>
      </c>
      <c r="D242">
        <f>PLANURI!BA684</f>
        <v>4</v>
      </c>
      <c r="E242" t="str">
        <f>PLANURI!BB684</f>
        <v>8</v>
      </c>
      <c r="F242" t="str">
        <f>PLANURI!BC684</f>
        <v>E</v>
      </c>
      <c r="G242" t="str">
        <f>PLANURI!BD684</f>
        <v>DO</v>
      </c>
      <c r="H242">
        <f>PLANURI!WL684</f>
        <v>0</v>
      </c>
      <c r="I242">
        <f>PLANURI!BF684</f>
        <v>1</v>
      </c>
      <c r="J242">
        <f>PLANURI!BG684</f>
        <v>2</v>
      </c>
      <c r="K242">
        <f>PLANURI!BH684</f>
        <v>14</v>
      </c>
      <c r="L242">
        <f>PLANURI!BI684</f>
        <v>14</v>
      </c>
      <c r="M242">
        <f>PLANURI!BJ684</f>
        <v>28</v>
      </c>
      <c r="N242">
        <f>PLANURI!BK684</f>
        <v>0</v>
      </c>
      <c r="O242">
        <f>PLANURI!BL684</f>
        <v>0</v>
      </c>
      <c r="P242">
        <f>PLANURI!BM684</f>
        <v>0</v>
      </c>
      <c r="Q242">
        <f>PLANURI!BN684</f>
        <v>0</v>
      </c>
      <c r="R242">
        <f>PLANURI!BO684</f>
        <v>0</v>
      </c>
      <c r="S242">
        <f>PLANURI!BP684</f>
        <v>0</v>
      </c>
      <c r="T242">
        <f>PLANURI!BQ684</f>
        <v>3.4</v>
      </c>
      <c r="U242">
        <f>PLANURI!BR684</f>
        <v>47</v>
      </c>
      <c r="V242">
        <f>PLANURI!BS684</f>
        <v>3</v>
      </c>
      <c r="W242" t="str">
        <f>PLANURI!BT684</f>
        <v>DS</v>
      </c>
      <c r="X242">
        <f>PLANURI!BU684</f>
        <v>5.4</v>
      </c>
      <c r="Y242">
        <f>PLANURI!BV684</f>
        <v>75</v>
      </c>
      <c r="Z242" t="str">
        <f>PLANURI!A$4</f>
        <v>Facultatea de Mecanică</v>
      </c>
      <c r="AA242" t="str">
        <f>PLANURI!H$6</f>
        <v xml:space="preserve"> Ştiinţe inginereşti</v>
      </c>
      <c r="AB242">
        <f>PLANURI!C$12</f>
        <v>160</v>
      </c>
      <c r="AC242" t="str">
        <f>PLANURI!H$9</f>
        <v>AUTOVEHICULE RUTIERE</v>
      </c>
      <c r="AD242">
        <f>PLANURI!A$12</f>
        <v>20</v>
      </c>
      <c r="AE242">
        <f>PLANURI!B$12</f>
        <v>40</v>
      </c>
      <c r="AF242">
        <f>PLANURI!D$12</f>
        <v>20</v>
      </c>
      <c r="AG242" t="str">
        <f>PLANURI!BW684</f>
        <v>2023</v>
      </c>
    </row>
    <row r="243" spans="1:33" x14ac:dyDescent="0.2">
      <c r="A243" t="str">
        <f>PLANURI!AX685</f>
        <v>L391.20.08.S3-06</v>
      </c>
      <c r="B243">
        <f>PLANURI!AY685</f>
        <v>6</v>
      </c>
      <c r="C243" t="str">
        <f>PLANURI!AZ685</f>
        <v>Opțional 4 independent Mecatronica automobilelor</v>
      </c>
      <c r="D243">
        <f>PLANURI!BA685</f>
        <v>4</v>
      </c>
      <c r="E243" t="str">
        <f>PLANURI!BB685</f>
        <v>8</v>
      </c>
      <c r="F243" t="str">
        <f>PLANURI!BC685</f>
        <v>E</v>
      </c>
      <c r="G243" t="str">
        <f>PLANURI!BD685</f>
        <v>DO</v>
      </c>
      <c r="H243">
        <f>PLANURI!BE685</f>
        <v>1</v>
      </c>
      <c r="I243">
        <f>PLANURI!BF685</f>
        <v>1</v>
      </c>
      <c r="J243">
        <f>PLANURI!BG685</f>
        <v>2</v>
      </c>
      <c r="K243">
        <f>PLANURI!BH685</f>
        <v>14</v>
      </c>
      <c r="L243">
        <f>PLANURI!BI685</f>
        <v>14</v>
      </c>
      <c r="M243">
        <f>PLANURI!BJ685</f>
        <v>28</v>
      </c>
      <c r="N243">
        <f>PLANURI!BK685</f>
        <v>0</v>
      </c>
      <c r="O243">
        <f>PLANURI!BL685</f>
        <v>0</v>
      </c>
      <c r="P243">
        <f>PLANURI!BM685</f>
        <v>0</v>
      </c>
      <c r="Q243">
        <f>PLANURI!BN685</f>
        <v>0</v>
      </c>
      <c r="R243">
        <f>PLANURI!BO685</f>
        <v>0</v>
      </c>
      <c r="S243">
        <f>PLANURI!BP685</f>
        <v>0</v>
      </c>
      <c r="T243">
        <f>PLANURI!BQ685</f>
        <v>3.4</v>
      </c>
      <c r="U243">
        <f>PLANURI!BR685</f>
        <v>47</v>
      </c>
      <c r="V243">
        <f>PLANURI!BS685</f>
        <v>3</v>
      </c>
      <c r="W243" t="str">
        <f>PLANURI!BT685</f>
        <v>DS</v>
      </c>
      <c r="X243">
        <f>PLANURI!BU685</f>
        <v>5.4</v>
      </c>
      <c r="Y243">
        <f>PLANURI!BV685</f>
        <v>75</v>
      </c>
      <c r="Z243" t="str">
        <f>PLANURI!A$4</f>
        <v>Facultatea de Mecanică</v>
      </c>
      <c r="AA243" t="str">
        <f>PLANURI!H$6</f>
        <v xml:space="preserve"> Ştiinţe inginereşti</v>
      </c>
      <c r="AB243">
        <f>PLANURI!C$12</f>
        <v>160</v>
      </c>
      <c r="AC243" t="str">
        <f>PLANURI!H$9</f>
        <v>AUTOVEHICULE RUTIERE</v>
      </c>
      <c r="AD243">
        <f>PLANURI!A$12</f>
        <v>20</v>
      </c>
      <c r="AE243">
        <f>PLANURI!B$12</f>
        <v>40</v>
      </c>
      <c r="AF243">
        <f>PLANURI!D$12</f>
        <v>20</v>
      </c>
      <c r="AG243" t="str">
        <f>PLANURI!BW685</f>
        <v>2023</v>
      </c>
    </row>
    <row r="244" spans="1:33" x14ac:dyDescent="0.2">
      <c r="A244" t="str">
        <f>PLANURI!AX686</f>
        <v>L391.20.08.S4-07</v>
      </c>
      <c r="B244">
        <f>PLANURI!AY686</f>
        <v>7</v>
      </c>
      <c r="C244" t="str">
        <f>PLANURI!AZ686</f>
        <v>Opțional 5 independent Sisteme de propulsie alternativa (*)</v>
      </c>
      <c r="D244">
        <f>PLANURI!BA686</f>
        <v>4</v>
      </c>
      <c r="E244" t="str">
        <f>PLANURI!BB686</f>
        <v>8</v>
      </c>
      <c r="F244" t="str">
        <f>PLANURI!BC686</f>
        <v>E</v>
      </c>
      <c r="G244" t="str">
        <f>PLANURI!BD686</f>
        <v>DO</v>
      </c>
      <c r="H244">
        <f>PLANURI!WL686</f>
        <v>0</v>
      </c>
      <c r="I244">
        <f>PLANURI!BF686</f>
        <v>2</v>
      </c>
      <c r="J244">
        <f>PLANURI!BG686</f>
        <v>3</v>
      </c>
      <c r="K244">
        <f>PLANURI!BH686</f>
        <v>14</v>
      </c>
      <c r="L244">
        <f>PLANURI!BI686</f>
        <v>28</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DS</v>
      </c>
      <c r="X244">
        <f>PLANURI!BU686</f>
        <v>5.4</v>
      </c>
      <c r="Y244">
        <f>PLANURI!BV686</f>
        <v>75</v>
      </c>
      <c r="Z244" t="str">
        <f>PLANURI!A$4</f>
        <v>Facultatea de Mecanică</v>
      </c>
      <c r="AA244" t="str">
        <f>PLANURI!H$6</f>
        <v xml:space="preserve"> Ştiinţe inginereşti</v>
      </c>
      <c r="AB244">
        <f>PLANURI!C$12</f>
        <v>160</v>
      </c>
      <c r="AC244" t="str">
        <f>PLANURI!H$9</f>
        <v>AUTOVEHICULE RUTIERE</v>
      </c>
      <c r="AD244">
        <f>PLANURI!A$12</f>
        <v>20</v>
      </c>
      <c r="AE244">
        <f>PLANURI!B$12</f>
        <v>40</v>
      </c>
      <c r="AF244">
        <f>PLANURI!D$12</f>
        <v>20</v>
      </c>
      <c r="AG244" t="str">
        <f>PLANURI!BW686</f>
        <v>2023</v>
      </c>
    </row>
    <row r="245" spans="1:33" x14ac:dyDescent="0.2">
      <c r="A245" t="str">
        <f>PLANURI!AX687</f>
        <v>L391.20.08.S4-08</v>
      </c>
      <c r="B245">
        <f>PLANURI!AY687</f>
        <v>8</v>
      </c>
      <c r="C245" t="str">
        <f>PLANURI!AZ687</f>
        <v>Opțional 5 independent  Managementul proiectelor</v>
      </c>
      <c r="D245">
        <f>PLANURI!BA687</f>
        <v>4</v>
      </c>
      <c r="E245" t="str">
        <f>PLANURI!BB687</f>
        <v>8</v>
      </c>
      <c r="F245" t="str">
        <f>PLANURI!BC687</f>
        <v>E</v>
      </c>
      <c r="G245" t="str">
        <f>PLANURI!BD687</f>
        <v>DO</v>
      </c>
      <c r="H245">
        <f>PLANURI!BE687</f>
        <v>1</v>
      </c>
      <c r="I245">
        <f>PLANURI!BF687</f>
        <v>2</v>
      </c>
      <c r="J245">
        <f>PLANURI!BG687</f>
        <v>3</v>
      </c>
      <c r="K245">
        <f>PLANURI!BH687</f>
        <v>14</v>
      </c>
      <c r="L245">
        <f>PLANURI!BI687</f>
        <v>28</v>
      </c>
      <c r="M245">
        <f>PLANURI!BJ687</f>
        <v>42</v>
      </c>
      <c r="N245">
        <f>PLANURI!BK687</f>
        <v>0</v>
      </c>
      <c r="O245">
        <f>PLANURI!BL687</f>
        <v>0</v>
      </c>
      <c r="P245">
        <f>PLANURI!BM687</f>
        <v>0</v>
      </c>
      <c r="Q245">
        <f>PLANURI!BN687</f>
        <v>0</v>
      </c>
      <c r="R245">
        <f>PLANURI!BO687</f>
        <v>0</v>
      </c>
      <c r="S245">
        <f>PLANURI!BP687</f>
        <v>0</v>
      </c>
      <c r="T245">
        <f>PLANURI!BQ687</f>
        <v>2.4</v>
      </c>
      <c r="U245">
        <f>PLANURI!BR687</f>
        <v>33</v>
      </c>
      <c r="V245">
        <f>PLANURI!BS687</f>
        <v>3</v>
      </c>
      <c r="W245" t="str">
        <f>PLANURI!BT687</f>
        <v>DS</v>
      </c>
      <c r="X245">
        <f>PLANURI!BU687</f>
        <v>5.4</v>
      </c>
      <c r="Y245">
        <f>PLANURI!BV687</f>
        <v>75</v>
      </c>
      <c r="Z245" t="str">
        <f>PLANURI!A$4</f>
        <v>Facultatea de Mecanică</v>
      </c>
      <c r="AA245" t="str">
        <f>PLANURI!H$6</f>
        <v xml:space="preserve"> Ştiinţe inginereşti</v>
      </c>
      <c r="AB245">
        <f>PLANURI!C$12</f>
        <v>160</v>
      </c>
      <c r="AC245" t="str">
        <f>PLANURI!H$9</f>
        <v>AUTOVEHICULE RUTIERE</v>
      </c>
      <c r="AD245">
        <f>PLANURI!A$12</f>
        <v>20</v>
      </c>
      <c r="AE245">
        <f>PLANURI!B$12</f>
        <v>40</v>
      </c>
      <c r="AF245">
        <f>PLANURI!D$12</f>
        <v>20</v>
      </c>
      <c r="AG245" t="str">
        <f>PLANURI!BW687</f>
        <v>2023</v>
      </c>
    </row>
    <row r="246" spans="1:33" x14ac:dyDescent="0.2">
      <c r="A246" t="str">
        <f>PLANURI!AX688</f>
        <v>L391.20.08.C5-09</v>
      </c>
      <c r="B246">
        <f>PLANURI!AY688</f>
        <v>9</v>
      </c>
      <c r="C246" t="str">
        <f>PLANURI!AZ688</f>
        <v>Opțional 6 independent  Sisteme de comanda si control pentru autovehicule (*)</v>
      </c>
      <c r="D246">
        <f>PLANURI!BA688</f>
        <v>4</v>
      </c>
      <c r="E246" t="str">
        <f>PLANURI!BB688</f>
        <v>8</v>
      </c>
      <c r="F246" t="str">
        <f>PLANURI!BC688</f>
        <v>D</v>
      </c>
      <c r="G246" t="str">
        <f>PLANURI!BD688</f>
        <v>DO</v>
      </c>
      <c r="H246">
        <f>PLANURI!WL688</f>
        <v>0</v>
      </c>
      <c r="I246">
        <f>PLANURI!BF688</f>
        <v>1</v>
      </c>
      <c r="J246">
        <f>PLANURI!BG688</f>
        <v>2</v>
      </c>
      <c r="K246">
        <f>PLANURI!BH688</f>
        <v>14</v>
      </c>
      <c r="L246">
        <f>PLANURI!BI688</f>
        <v>14</v>
      </c>
      <c r="M246">
        <f>PLANURI!BJ688</f>
        <v>28</v>
      </c>
      <c r="N246">
        <f>PLANURI!BK688</f>
        <v>0</v>
      </c>
      <c r="O246">
        <f>PLANURI!BL688</f>
        <v>0</v>
      </c>
      <c r="P246">
        <f>PLANURI!BM688</f>
        <v>0</v>
      </c>
      <c r="Q246">
        <f>PLANURI!BN688</f>
        <v>0</v>
      </c>
      <c r="R246">
        <f>PLANURI!BO688</f>
        <v>0</v>
      </c>
      <c r="S246">
        <f>PLANURI!BP688</f>
        <v>0</v>
      </c>
      <c r="T246">
        <f>PLANURI!BQ688</f>
        <v>3.4</v>
      </c>
      <c r="U246">
        <f>PLANURI!BR688</f>
        <v>47</v>
      </c>
      <c r="V246">
        <f>PLANURI!BS688</f>
        <v>3</v>
      </c>
      <c r="W246" t="str">
        <f>PLANURI!BT688</f>
        <v>DC</v>
      </c>
      <c r="X246">
        <f>PLANURI!BU688</f>
        <v>5.4</v>
      </c>
      <c r="Y246">
        <f>PLANURI!BV688</f>
        <v>75</v>
      </c>
      <c r="Z246" t="str">
        <f>PLANURI!A$4</f>
        <v>Facultatea de Mecanică</v>
      </c>
      <c r="AA246" t="str">
        <f>PLANURI!H$6</f>
        <v xml:space="preserve"> Ştiinţe inginereşti</v>
      </c>
      <c r="AB246">
        <f>PLANURI!C$12</f>
        <v>160</v>
      </c>
      <c r="AC246" t="str">
        <f>PLANURI!H$9</f>
        <v>AUTOVEHICULE RUTIERE</v>
      </c>
      <c r="AD246">
        <f>PLANURI!A$12</f>
        <v>20</v>
      </c>
      <c r="AE246">
        <f>PLANURI!B$12</f>
        <v>40</v>
      </c>
      <c r="AF246">
        <f>PLANURI!D$12</f>
        <v>20</v>
      </c>
      <c r="AG246" t="str">
        <f>PLANURI!BW688</f>
        <v>2023</v>
      </c>
    </row>
    <row r="247" spans="1:33" x14ac:dyDescent="0.2">
      <c r="A247" t="str">
        <f>PLANURI!AX689</f>
        <v>L391.20.08.C5-10</v>
      </c>
      <c r="B247">
        <f>PLANURI!AY689</f>
        <v>10</v>
      </c>
      <c r="C247" t="str">
        <f>PLANURI!AZ689</f>
        <v>Opțional 6 independent Logistica transporturilor rutiere</v>
      </c>
      <c r="D247">
        <f>PLANURI!BA689</f>
        <v>4</v>
      </c>
      <c r="E247" t="str">
        <f>PLANURI!BB689</f>
        <v>8</v>
      </c>
      <c r="F247" t="str">
        <f>PLANURI!BC689</f>
        <v>D</v>
      </c>
      <c r="G247" t="str">
        <f>PLANURI!BD689</f>
        <v>DO</v>
      </c>
      <c r="H247">
        <f>PLANURI!BE689</f>
        <v>1</v>
      </c>
      <c r="I247">
        <f>PLANURI!BF689</f>
        <v>1</v>
      </c>
      <c r="J247">
        <f>PLANURI!BG689</f>
        <v>2</v>
      </c>
      <c r="K247">
        <f>PLANURI!BH689</f>
        <v>14</v>
      </c>
      <c r="L247">
        <f>PLANURI!BI689</f>
        <v>14</v>
      </c>
      <c r="M247">
        <f>PLANURI!BJ689</f>
        <v>28</v>
      </c>
      <c r="N247">
        <f>PLANURI!BK689</f>
        <v>0</v>
      </c>
      <c r="O247">
        <f>PLANURI!BL689</f>
        <v>0</v>
      </c>
      <c r="P247">
        <f>PLANURI!BM689</f>
        <v>0</v>
      </c>
      <c r="Q247">
        <f>PLANURI!BN689</f>
        <v>0</v>
      </c>
      <c r="R247">
        <f>PLANURI!BO689</f>
        <v>0</v>
      </c>
      <c r="S247">
        <f>PLANURI!BP689</f>
        <v>0</v>
      </c>
      <c r="T247">
        <f>PLANURI!BQ689</f>
        <v>3.4</v>
      </c>
      <c r="U247">
        <f>PLANURI!BR689</f>
        <v>47</v>
      </c>
      <c r="V247">
        <f>PLANURI!BS689</f>
        <v>3</v>
      </c>
      <c r="W247" t="str">
        <f>PLANURI!BT689</f>
        <v>DC</v>
      </c>
      <c r="X247">
        <f>PLANURI!BU689</f>
        <v>5.4</v>
      </c>
      <c r="Y247">
        <f>PLANURI!BV689</f>
        <v>75</v>
      </c>
      <c r="Z247" t="str">
        <f>PLANURI!A$4</f>
        <v>Facultatea de Mecanică</v>
      </c>
      <c r="AA247" t="str">
        <f>PLANURI!H$6</f>
        <v xml:space="preserve"> Ştiinţe inginereşti</v>
      </c>
      <c r="AB247">
        <f>PLANURI!C$12</f>
        <v>160</v>
      </c>
      <c r="AC247" t="str">
        <f>PLANURI!H$9</f>
        <v>AUTOVEHICULE RUTIERE</v>
      </c>
      <c r="AD247">
        <f>PLANURI!A$12</f>
        <v>20</v>
      </c>
      <c r="AE247">
        <f>PLANURI!B$12</f>
        <v>40</v>
      </c>
      <c r="AF247">
        <f>PLANURI!D$12</f>
        <v>20</v>
      </c>
      <c r="AG247" t="str">
        <f>PLANURI!BW689</f>
        <v>2023</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160</v>
      </c>
      <c r="AC248" t="str">
        <f>PLANURI!H$9</f>
        <v>AUTOVEHICULE RUTIERE</v>
      </c>
      <c r="AD248">
        <f>PLANURI!A$12</f>
        <v>20</v>
      </c>
      <c r="AE248">
        <f>PLANURI!B$12</f>
        <v>40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160</v>
      </c>
      <c r="AC249" t="str">
        <f>PLANURI!H$9</f>
        <v>AUTOVEHICULE RUTIERE</v>
      </c>
      <c r="AD249">
        <f>PLANURI!A$12</f>
        <v>20</v>
      </c>
      <c r="AE249">
        <f>PLANURI!B$12</f>
        <v>40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160</v>
      </c>
      <c r="AC250" t="str">
        <f>PLANURI!H$9</f>
        <v>AUTOVEHICULE RUTIERE</v>
      </c>
      <c r="AD250">
        <f>PLANURI!A$12</f>
        <v>20</v>
      </c>
      <c r="AE250">
        <f>PLANURI!B$12</f>
        <v>40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160</v>
      </c>
      <c r="AC251" t="str">
        <f>PLANURI!H$9</f>
        <v>AUTOVEHICULE RUTIERE</v>
      </c>
      <c r="AD251">
        <f>PLANURI!A$12</f>
        <v>20</v>
      </c>
      <c r="AE251">
        <f>PLANURI!B$12</f>
        <v>40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160</v>
      </c>
      <c r="AC252" t="str">
        <f>PLANURI!H$9</f>
        <v>AUTOVEHICULE RUTIERE</v>
      </c>
      <c r="AD252">
        <f>PLANURI!A$12</f>
        <v>20</v>
      </c>
      <c r="AE252">
        <f>PLANURI!B$12</f>
        <v>40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160</v>
      </c>
      <c r="AC253" t="str">
        <f>PLANURI!H$9</f>
        <v>AUTOVEHICULE RUTIERE</v>
      </c>
      <c r="AD253">
        <f>PLANURI!A$12</f>
        <v>20</v>
      </c>
      <c r="AE253">
        <f>PLANURI!B$12</f>
        <v>40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160</v>
      </c>
      <c r="AC254" t="str">
        <f>PLANURI!H$9</f>
        <v>AUTOVEHICULE RUTIERE</v>
      </c>
      <c r="AD254">
        <f>PLANURI!A$12</f>
        <v>20</v>
      </c>
      <c r="AE254">
        <f>PLANURI!B$12</f>
        <v>40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160</v>
      </c>
      <c r="AC255" t="str">
        <f>PLANURI!H$9</f>
        <v>AUTOVEHICULE RUTIERE</v>
      </c>
      <c r="AD255">
        <f>PLANURI!A$12</f>
        <v>20</v>
      </c>
      <c r="AE255">
        <f>PLANURI!B$12</f>
        <v>40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160</v>
      </c>
      <c r="AC256" t="str">
        <f>PLANURI!H$9</f>
        <v>AUTOVEHICULE RUTIERE</v>
      </c>
      <c r="AD256">
        <f>PLANURI!A$12</f>
        <v>20</v>
      </c>
      <c r="AE256">
        <f>PLANURI!B$12</f>
        <v>40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160</v>
      </c>
      <c r="AC257" t="str">
        <f>PLANURI!H$9</f>
        <v>AUTOVEHICULE RUTIERE</v>
      </c>
      <c r="AD257">
        <f>PLANURI!A$12</f>
        <v>20</v>
      </c>
      <c r="AE257">
        <f>PLANURI!B$12</f>
        <v>40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160</v>
      </c>
      <c r="AC258" t="str">
        <f>PLANURI!H$9</f>
        <v>AUTOVEHICULE RUTIERE</v>
      </c>
      <c r="AD258">
        <f>PLANURI!A$12</f>
        <v>20</v>
      </c>
      <c r="AE258">
        <f>PLANURI!B$12</f>
        <v>40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160</v>
      </c>
      <c r="AC259" t="str">
        <f>PLANURI!H$9</f>
        <v>AUTOVEHICULE RUTIERE</v>
      </c>
      <c r="AD259">
        <f>PLANURI!A$12</f>
        <v>20</v>
      </c>
      <c r="AE259">
        <f>PLANURI!B$12</f>
        <v>40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160</v>
      </c>
      <c r="AC260" t="str">
        <f>PLANURI!H$9</f>
        <v>AUTOVEHICULE RUTIERE</v>
      </c>
      <c r="AD260">
        <f>PLANURI!A$12</f>
        <v>20</v>
      </c>
      <c r="AE260">
        <f>PLANURI!B$12</f>
        <v>40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160</v>
      </c>
      <c r="AC261" t="str">
        <f>PLANURI!H$9</f>
        <v>AUTOVEHICULE RUTIERE</v>
      </c>
      <c r="AD261">
        <f>PLANURI!A$12</f>
        <v>20</v>
      </c>
      <c r="AE261">
        <f>PLANURI!B$12</f>
        <v>40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160</v>
      </c>
      <c r="AC262" t="str">
        <f>PLANURI!H$9</f>
        <v>AUTOVEHICULE RUTIERE</v>
      </c>
      <c r="AD262">
        <f>PLANURI!A$12</f>
        <v>20</v>
      </c>
      <c r="AE262">
        <f>PLANURI!B$12</f>
        <v>40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160</v>
      </c>
      <c r="AC263" t="str">
        <f>PLANURI!H$9</f>
        <v>AUTOVEHICULE RUTIERE</v>
      </c>
      <c r="AD263">
        <f>PLANURI!A$12</f>
        <v>20</v>
      </c>
      <c r="AE263">
        <f>PLANURI!B$12</f>
        <v>40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160</v>
      </c>
      <c r="AC264" t="str">
        <f>PLANURI!H$9</f>
        <v>AUTOVEHICULE RUTIERE</v>
      </c>
      <c r="AD264">
        <f>PLANURI!A$12</f>
        <v>20</v>
      </c>
      <c r="AE264">
        <f>PLANURI!B$12</f>
        <v>40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160</v>
      </c>
      <c r="AC265" t="str">
        <f>PLANURI!H$9</f>
        <v>AUTOVEHICULE RUTIERE</v>
      </c>
      <c r="AD265">
        <f>PLANURI!A$12</f>
        <v>20</v>
      </c>
      <c r="AE265">
        <f>PLANURI!B$12</f>
        <v>40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160</v>
      </c>
      <c r="AC266" t="str">
        <f>PLANURI!H$9</f>
        <v>AUTOVEHICULE RUTIERE</v>
      </c>
      <c r="AD266">
        <f>PLANURI!A$12</f>
        <v>20</v>
      </c>
      <c r="AE266">
        <f>PLANURI!B$12</f>
        <v>40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160</v>
      </c>
      <c r="AC267" t="str">
        <f>PLANURI!H$9</f>
        <v>AUTOVEHICULE RUTIERE</v>
      </c>
      <c r="AD267">
        <f>PLANURI!A$12</f>
        <v>20</v>
      </c>
      <c r="AE267">
        <f>PLANURI!B$12</f>
        <v>40</v>
      </c>
      <c r="AF267">
        <f>PLANURI!D$12</f>
        <v>20</v>
      </c>
      <c r="AG267" t="e">
        <f>PLANURI!BW709</f>
        <v>#VALUE!</v>
      </c>
    </row>
    <row r="268" spans="1:33" x14ac:dyDescent="0.2">
      <c r="A268" t="str">
        <f>PLANURI!AX710</f>
        <v>L391.20.01.C11-01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DC</v>
      </c>
      <c r="X268">
        <f>PLANURI!BU710</f>
        <v>8.9</v>
      </c>
      <c r="Y268">
        <f>PLANURI!BV710</f>
        <v>125</v>
      </c>
      <c r="Z268" t="str">
        <f>PLANURI!A$4</f>
        <v>Facultatea de Mecanică</v>
      </c>
      <c r="AA268" t="str">
        <f>PLANURI!H$6</f>
        <v xml:space="preserve"> Ştiinţe inginereşti</v>
      </c>
      <c r="AB268">
        <f>PLANURI!C$12</f>
        <v>160</v>
      </c>
      <c r="AC268" t="str">
        <f>PLANURI!H$9</f>
        <v>AUTOVEHICULE RUTIERE</v>
      </c>
      <c r="AD268">
        <f>PLANURI!A$12</f>
        <v>20</v>
      </c>
      <c r="AE268">
        <f>PLANURI!B$12</f>
        <v>40</v>
      </c>
      <c r="AF268">
        <f>PLANURI!D$12</f>
        <v>20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160</v>
      </c>
      <c r="AC269" t="str">
        <f>PLANURI!H$9</f>
        <v>AUTOVEHICULE RUTIERE</v>
      </c>
      <c r="AD269">
        <f>PLANURI!A$12</f>
        <v>20</v>
      </c>
      <c r="AE269">
        <f>PLANURI!B$12</f>
        <v>40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160</v>
      </c>
      <c r="AC270" t="str">
        <f>PLANURI!H$9</f>
        <v>AUTOVEHICULE RUTIERE</v>
      </c>
      <c r="AD270">
        <f>PLANURI!A$12</f>
        <v>20</v>
      </c>
      <c r="AE270">
        <f>PLANURI!B$12</f>
        <v>40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160</v>
      </c>
      <c r="AC271" t="str">
        <f>PLANURI!H$9</f>
        <v>AUTOVEHICULE RUTIERE</v>
      </c>
      <c r="AD271">
        <f>PLANURI!A$12</f>
        <v>20</v>
      </c>
      <c r="AE271">
        <f>PLANURI!B$12</f>
        <v>40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160</v>
      </c>
      <c r="AC272" t="str">
        <f>PLANURI!H$9</f>
        <v>AUTOVEHICULE RUTIERE</v>
      </c>
      <c r="AD272">
        <f>PLANURI!A$12</f>
        <v>20</v>
      </c>
      <c r="AE272">
        <f>PLANURI!B$12</f>
        <v>40</v>
      </c>
      <c r="AF272">
        <f>PLANURI!D$12</f>
        <v>20</v>
      </c>
      <c r="AG272" t="str">
        <f>PLANURI!BW714</f>
        <v/>
      </c>
    </row>
    <row r="273" spans="1:33" x14ac:dyDescent="0.2">
      <c r="A273" t="str">
        <f>PLANURI!AX715</f>
        <v>L391.20.02.C11-01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160</v>
      </c>
      <c r="AC273" t="str">
        <f>PLANURI!H$9</f>
        <v>AUTOVEHICULE RUTIERE</v>
      </c>
      <c r="AD273">
        <f>PLANURI!A$12</f>
        <v>20</v>
      </c>
      <c r="AE273">
        <f>PLANURI!B$12</f>
        <v>40</v>
      </c>
      <c r="AF273">
        <f>PLANURI!D$12</f>
        <v>20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160</v>
      </c>
      <c r="AC274" t="str">
        <f>PLANURI!H$9</f>
        <v>AUTOVEHICULE RUTIERE</v>
      </c>
      <c r="AD274">
        <f>PLANURI!A$12</f>
        <v>20</v>
      </c>
      <c r="AE274">
        <f>PLANURI!B$12</f>
        <v>40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160</v>
      </c>
      <c r="AC275" t="str">
        <f>PLANURI!H$9</f>
        <v>AUTOVEHICULE RUTIERE</v>
      </c>
      <c r="AD275">
        <f>PLANURI!A$12</f>
        <v>20</v>
      </c>
      <c r="AE275">
        <f>PLANURI!B$12</f>
        <v>40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160</v>
      </c>
      <c r="AC276" t="str">
        <f>PLANURI!H$9</f>
        <v>AUTOVEHICULE RUTIERE</v>
      </c>
      <c r="AD276">
        <f>PLANURI!A$12</f>
        <v>20</v>
      </c>
      <c r="AE276">
        <f>PLANURI!B$12</f>
        <v>40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160</v>
      </c>
      <c r="AC277" t="str">
        <f>PLANURI!H$9</f>
        <v>AUTOVEHICULE RUTIERE</v>
      </c>
      <c r="AD277">
        <f>PLANURI!A$12</f>
        <v>20</v>
      </c>
      <c r="AE277">
        <f>PLANURI!B$12</f>
        <v>40</v>
      </c>
      <c r="AF277">
        <f>PLANURI!D$12</f>
        <v>20</v>
      </c>
      <c r="AG277" t="str">
        <f>PLANURI!BW719</f>
        <v/>
      </c>
    </row>
    <row r="278" spans="1:33" x14ac:dyDescent="0.2">
      <c r="A278" t="str">
        <f>PLANURI!AX720</f>
        <v>L391.20.03.C11-01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160</v>
      </c>
      <c r="AC278" t="str">
        <f>PLANURI!H$9</f>
        <v>AUTOVEHICULE RUTIERE</v>
      </c>
      <c r="AD278">
        <f>PLANURI!A$12</f>
        <v>20</v>
      </c>
      <c r="AE278">
        <f>PLANURI!B$12</f>
        <v>40</v>
      </c>
      <c r="AF278">
        <f>PLANURI!D$12</f>
        <v>20</v>
      </c>
      <c r="AG278" t="str">
        <f>PLANURI!BW720</f>
        <v>2021</v>
      </c>
    </row>
    <row r="279" spans="1:33" x14ac:dyDescent="0.2">
      <c r="A279" t="str">
        <f>PLANURI!AX721</f>
        <v>L391.20.03.C11-02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 xml:space="preserve"> Ştiinţe inginereşti</v>
      </c>
      <c r="AB279">
        <f>PLANURI!C$12</f>
        <v>160</v>
      </c>
      <c r="AC279" t="str">
        <f>PLANURI!H$9</f>
        <v>AUTOVEHICULE RUTIERE</v>
      </c>
      <c r="AD279">
        <f>PLANURI!A$12</f>
        <v>20</v>
      </c>
      <c r="AE279">
        <f>PLANURI!B$12</f>
        <v>40</v>
      </c>
      <c r="AF279">
        <f>PLANURI!D$12</f>
        <v>20</v>
      </c>
      <c r="AG279" t="str">
        <f>PLANURI!BW721</f>
        <v>2021</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160</v>
      </c>
      <c r="AC280" t="str">
        <f>PLANURI!H$9</f>
        <v>AUTOVEHICULE RUTIERE</v>
      </c>
      <c r="AD280">
        <f>PLANURI!A$12</f>
        <v>20</v>
      </c>
      <c r="AE280">
        <f>PLANURI!B$12</f>
        <v>40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160</v>
      </c>
      <c r="AC281" t="str">
        <f>PLANURI!H$9</f>
        <v>AUTOVEHICULE RUTIERE</v>
      </c>
      <c r="AD281">
        <f>PLANURI!A$12</f>
        <v>20</v>
      </c>
      <c r="AE281">
        <f>PLANURI!B$12</f>
        <v>40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160</v>
      </c>
      <c r="AC282" t="str">
        <f>PLANURI!H$9</f>
        <v>AUTOVEHICULE RUTIERE</v>
      </c>
      <c r="AD282">
        <f>PLANURI!A$12</f>
        <v>20</v>
      </c>
      <c r="AE282">
        <f>PLANURI!B$12</f>
        <v>40</v>
      </c>
      <c r="AF282">
        <f>PLANURI!D$12</f>
        <v>20</v>
      </c>
      <c r="AG282" t="str">
        <f>PLANURI!BW724</f>
        <v/>
      </c>
    </row>
    <row r="283" spans="1:33" x14ac:dyDescent="0.2">
      <c r="A283" t="str">
        <f>PLANURI!AX725</f>
        <v>L391.20.04.C11-01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160</v>
      </c>
      <c r="AC283" t="str">
        <f>PLANURI!H$9</f>
        <v>AUTOVEHICULE RUTIERE</v>
      </c>
      <c r="AD283">
        <f>PLANURI!A$12</f>
        <v>20</v>
      </c>
      <c r="AE283">
        <f>PLANURI!B$12</f>
        <v>40</v>
      </c>
      <c r="AF283">
        <f>PLANURI!D$12</f>
        <v>20</v>
      </c>
      <c r="AG283" t="str">
        <f>PLANURI!BW725</f>
        <v>2021</v>
      </c>
    </row>
    <row r="284" spans="1:33" x14ac:dyDescent="0.2">
      <c r="A284" t="str">
        <f>PLANURI!AX726</f>
        <v>L391.20.04.C11-02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160</v>
      </c>
      <c r="AC284" t="str">
        <f>PLANURI!H$9</f>
        <v>AUTOVEHICULE RUTIERE</v>
      </c>
      <c r="AD284">
        <f>PLANURI!A$12</f>
        <v>20</v>
      </c>
      <c r="AE284">
        <f>PLANURI!B$12</f>
        <v>40</v>
      </c>
      <c r="AF284">
        <f>PLANURI!D$12</f>
        <v>20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160</v>
      </c>
      <c r="AC285" t="str">
        <f>PLANURI!H$9</f>
        <v>AUTOVEHICULE RUTIERE</v>
      </c>
      <c r="AD285">
        <f>PLANURI!A$12</f>
        <v>20</v>
      </c>
      <c r="AE285">
        <f>PLANURI!B$12</f>
        <v>40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160</v>
      </c>
      <c r="AC286" t="str">
        <f>PLANURI!H$9</f>
        <v>AUTOVEHICULE RUTIERE</v>
      </c>
      <c r="AD286">
        <f>PLANURI!A$12</f>
        <v>20</v>
      </c>
      <c r="AE286">
        <f>PLANURI!B$12</f>
        <v>40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160</v>
      </c>
      <c r="AC287" t="str">
        <f>PLANURI!H$9</f>
        <v>AUTOVEHICULE RUTIERE</v>
      </c>
      <c r="AD287">
        <f>PLANURI!A$12</f>
        <v>20</v>
      </c>
      <c r="AE287">
        <f>PLANURI!B$12</f>
        <v>40</v>
      </c>
      <c r="AF287">
        <f>PLANURI!D$12</f>
        <v>20</v>
      </c>
      <c r="AG287" t="str">
        <f>PLANURI!BW729</f>
        <v/>
      </c>
    </row>
    <row r="288" spans="1:33" x14ac:dyDescent="0.2">
      <c r="A288" t="str">
        <f>PLANURI!AX730</f>
        <v>L391.20.05.D11-01</v>
      </c>
      <c r="B288">
        <f>PLANURI!AY730</f>
        <v>1</v>
      </c>
      <c r="C288" t="str">
        <f>PLANURI!AZ730</f>
        <v>Elemente de legislaţie rutieră</v>
      </c>
      <c r="D288">
        <f>PLANURI!BA730</f>
        <v>3</v>
      </c>
      <c r="E288" t="str">
        <f>PLANURI!BB730</f>
        <v>5</v>
      </c>
      <c r="F288" t="str">
        <f>PLANURI!BC730</f>
        <v>E</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4.9000000000000004</v>
      </c>
      <c r="U288">
        <f>PLANURI!BR730</f>
        <v>69</v>
      </c>
      <c r="V288">
        <f>PLANURI!BS730</f>
        <v>5</v>
      </c>
      <c r="W288" t="str">
        <f>PLANURI!BT730</f>
        <v>DD</v>
      </c>
      <c r="X288">
        <f>PLANURI!BU730</f>
        <v>8.9</v>
      </c>
      <c r="Y288">
        <f>PLANURI!BV730</f>
        <v>125</v>
      </c>
      <c r="Z288" t="str">
        <f>PLANURI!A$4</f>
        <v>Facultatea de Mecanică</v>
      </c>
      <c r="AA288" t="str">
        <f>PLANURI!H$6</f>
        <v xml:space="preserve"> Ştiinţe inginereşti</v>
      </c>
      <c r="AB288">
        <f>PLANURI!C$12</f>
        <v>160</v>
      </c>
      <c r="AC288" t="str">
        <f>PLANURI!H$9</f>
        <v>AUTOVEHICULE RUTIERE</v>
      </c>
      <c r="AD288">
        <f>PLANURI!A$12</f>
        <v>20</v>
      </c>
      <c r="AE288">
        <f>PLANURI!B$12</f>
        <v>40</v>
      </c>
      <c r="AF288">
        <f>PLANURI!D$12</f>
        <v>20</v>
      </c>
      <c r="AG288" t="str">
        <f>PLANURI!BW730</f>
        <v>2022</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 xml:space="preserve"> Ştiinţe inginereşti</v>
      </c>
      <c r="AB289">
        <f>PLANURI!C$12</f>
        <v>160</v>
      </c>
      <c r="AC289" t="str">
        <f>PLANURI!H$9</f>
        <v>AUTOVEHICULE RUTIERE</v>
      </c>
      <c r="AD289">
        <f>PLANURI!A$12</f>
        <v>20</v>
      </c>
      <c r="AE289">
        <f>PLANURI!B$12</f>
        <v>40</v>
      </c>
      <c r="AF289">
        <f>PLANURI!D$12</f>
        <v>20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160</v>
      </c>
      <c r="AC290" t="str">
        <f>PLANURI!H$9</f>
        <v>AUTOVEHICULE RUTIERE</v>
      </c>
      <c r="AD290">
        <f>PLANURI!A$12</f>
        <v>20</v>
      </c>
      <c r="AE290">
        <f>PLANURI!B$12</f>
        <v>40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160</v>
      </c>
      <c r="AC291" t="str">
        <f>PLANURI!H$9</f>
        <v>AUTOVEHICULE RUTIERE</v>
      </c>
      <c r="AD291">
        <f>PLANURI!A$12</f>
        <v>20</v>
      </c>
      <c r="AE291">
        <f>PLANURI!B$12</f>
        <v>40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160</v>
      </c>
      <c r="AC292" t="str">
        <f>PLANURI!H$9</f>
        <v>AUTOVEHICULE RUTIERE</v>
      </c>
      <c r="AD292">
        <f>PLANURI!A$12</f>
        <v>20</v>
      </c>
      <c r="AE292">
        <f>PLANURI!B$12</f>
        <v>40</v>
      </c>
      <c r="AF292">
        <f>PLANURI!D$12</f>
        <v>20</v>
      </c>
      <c r="AG292" t="str">
        <f>PLANURI!BW734</f>
        <v/>
      </c>
    </row>
    <row r="293" spans="1:33" x14ac:dyDescent="0.2">
      <c r="A293" t="str">
        <f>PLANURI!AX735</f>
        <v>L391.20.06.D11-01</v>
      </c>
      <c r="B293">
        <f>PLANURI!AY735</f>
        <v>1</v>
      </c>
      <c r="C293" t="str">
        <f>PLANURI!AZ735</f>
        <v>Tendinţe actuale în industria autovehiculelor</v>
      </c>
      <c r="D293">
        <f>PLANURI!BA735</f>
        <v>3</v>
      </c>
      <c r="E293" t="str">
        <f>PLANURI!BB735</f>
        <v>6</v>
      </c>
      <c r="F293" t="str">
        <f>PLANURI!BC735</f>
        <v>E</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4.9000000000000004</v>
      </c>
      <c r="U293">
        <f>PLANURI!BR735</f>
        <v>69</v>
      </c>
      <c r="V293">
        <f>PLANURI!BS735</f>
        <v>5</v>
      </c>
      <c r="W293" t="str">
        <f>PLANURI!BT735</f>
        <v>DD</v>
      </c>
      <c r="X293">
        <f>PLANURI!BU735</f>
        <v>8.9</v>
      </c>
      <c r="Y293">
        <f>PLANURI!BV735</f>
        <v>125</v>
      </c>
      <c r="Z293" t="str">
        <f>PLANURI!A$4</f>
        <v>Facultatea de Mecanică</v>
      </c>
      <c r="AA293" t="str">
        <f>PLANURI!H$6</f>
        <v xml:space="preserve"> Ştiinţe inginereşti</v>
      </c>
      <c r="AB293">
        <f>PLANURI!C$12</f>
        <v>160</v>
      </c>
      <c r="AC293" t="str">
        <f>PLANURI!H$9</f>
        <v>AUTOVEHICULE RUTIERE</v>
      </c>
      <c r="AD293">
        <f>PLANURI!A$12</f>
        <v>20</v>
      </c>
      <c r="AE293">
        <f>PLANURI!B$12</f>
        <v>40</v>
      </c>
      <c r="AF293">
        <f>PLANURI!D$12</f>
        <v>20</v>
      </c>
      <c r="AG293" t="str">
        <f>PLANURI!BW735</f>
        <v>2022</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 xml:space="preserve"> Ştiinţe inginereşti</v>
      </c>
      <c r="AB294">
        <f>PLANURI!C$12</f>
        <v>160</v>
      </c>
      <c r="AC294" t="str">
        <f>PLANURI!H$9</f>
        <v>AUTOVEHICULE RUTIERE</v>
      </c>
      <c r="AD294">
        <f>PLANURI!A$12</f>
        <v>20</v>
      </c>
      <c r="AE294">
        <f>PLANURI!B$12</f>
        <v>40</v>
      </c>
      <c r="AF294">
        <f>PLANURI!D$12</f>
        <v>20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160</v>
      </c>
      <c r="AC295" t="str">
        <f>PLANURI!H$9</f>
        <v>AUTOVEHICULE RUTIERE</v>
      </c>
      <c r="AD295">
        <f>PLANURI!A$12</f>
        <v>20</v>
      </c>
      <c r="AE295">
        <f>PLANURI!B$12</f>
        <v>40</v>
      </c>
      <c r="AF295">
        <f>PLANURI!D$12</f>
        <v>20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160</v>
      </c>
      <c r="AC296" t="str">
        <f>PLANURI!H$9</f>
        <v>AUTOVEHICULE RUTIERE</v>
      </c>
      <c r="AD296">
        <f>PLANURI!A$12</f>
        <v>20</v>
      </c>
      <c r="AE296">
        <f>PLANURI!B$12</f>
        <v>40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160</v>
      </c>
      <c r="AC297" t="str">
        <f>PLANURI!H$9</f>
        <v>AUTOVEHICULE RUTIERE</v>
      </c>
      <c r="AD297">
        <f>PLANURI!A$12</f>
        <v>20</v>
      </c>
      <c r="AE297">
        <f>PLANURI!B$12</f>
        <v>40</v>
      </c>
      <c r="AF297">
        <f>PLANURI!D$12</f>
        <v>20</v>
      </c>
      <c r="AG297" t="str">
        <f>PLANURI!BW739</f>
        <v/>
      </c>
    </row>
    <row r="298" spans="1:33" x14ac:dyDescent="0.2">
      <c r="A298" t="str">
        <f>PLANURI!AX740</f>
        <v>L391.20.07.D11-01</v>
      </c>
      <c r="B298">
        <f>PLANURI!AY740</f>
        <v>1</v>
      </c>
      <c r="C298" t="str">
        <f>PLANURI!AZ740</f>
        <v>Utilizarea combustibililor gazoşi în tehnică</v>
      </c>
      <c r="D298">
        <f>PLANURI!BA740</f>
        <v>4</v>
      </c>
      <c r="E298" t="str">
        <f>PLANURI!BB740</f>
        <v>7</v>
      </c>
      <c r="F298" t="str">
        <f>PLANURI!BC740</f>
        <v>E</v>
      </c>
      <c r="G298" t="str">
        <f>PLANURI!BD740</f>
        <v>DF</v>
      </c>
      <c r="H298">
        <f>PLANURI!WL740</f>
        <v>0</v>
      </c>
      <c r="I298">
        <f>PLANURI!BF740</f>
        <v>2</v>
      </c>
      <c r="J298">
        <f>PLANURI!BG740</f>
        <v>4</v>
      </c>
      <c r="K298">
        <f>PLANURI!BH740</f>
        <v>28</v>
      </c>
      <c r="L298">
        <f>PLANURI!BI740</f>
        <v>28</v>
      </c>
      <c r="M298">
        <f>PLANURI!BJ740</f>
        <v>56</v>
      </c>
      <c r="N298">
        <f>PLANURI!BK740</f>
        <v>0</v>
      </c>
      <c r="O298">
        <f>PLANURI!BL740</f>
        <v>0</v>
      </c>
      <c r="P298">
        <f>PLANURI!BM740</f>
        <v>0</v>
      </c>
      <c r="Q298">
        <f>PLANURI!BN740</f>
        <v>0</v>
      </c>
      <c r="R298">
        <f>PLANURI!BO740</f>
        <v>0</v>
      </c>
      <c r="S298">
        <f>PLANURI!BP740</f>
        <v>0</v>
      </c>
      <c r="T298">
        <f>PLANURI!BQ740</f>
        <v>4.9000000000000004</v>
      </c>
      <c r="U298">
        <f>PLANURI!BR740</f>
        <v>69</v>
      </c>
      <c r="V298">
        <f>PLANURI!BS740</f>
        <v>5</v>
      </c>
      <c r="W298" t="str">
        <f>PLANURI!BT740</f>
        <v>DD</v>
      </c>
      <c r="X298">
        <f>PLANURI!BU740</f>
        <v>8.9</v>
      </c>
      <c r="Y298">
        <f>PLANURI!BV740</f>
        <v>125</v>
      </c>
      <c r="Z298" t="str">
        <f>PLANURI!A$4</f>
        <v>Facultatea de Mecanică</v>
      </c>
      <c r="AA298" t="str">
        <f>PLANURI!H$6</f>
        <v xml:space="preserve"> Ştiinţe inginereşti</v>
      </c>
      <c r="AB298">
        <f>PLANURI!C$12</f>
        <v>160</v>
      </c>
      <c r="AC298" t="str">
        <f>PLANURI!H$9</f>
        <v>AUTOVEHICULE RUTIERE</v>
      </c>
      <c r="AD298">
        <f>PLANURI!A$12</f>
        <v>20</v>
      </c>
      <c r="AE298">
        <f>PLANURI!B$12</f>
        <v>40</v>
      </c>
      <c r="AF298">
        <f>PLANURI!D$12</f>
        <v>20</v>
      </c>
      <c r="AG298" t="str">
        <f>PLANURI!BW740</f>
        <v>2023</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160</v>
      </c>
      <c r="AC299" t="str">
        <f>PLANURI!H$9</f>
        <v>AUTOVEHICULE RUTIERE</v>
      </c>
      <c r="AD299">
        <f>PLANURI!A$12</f>
        <v>20</v>
      </c>
      <c r="AE299">
        <f>PLANURI!B$12</f>
        <v>40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160</v>
      </c>
      <c r="AC300" t="str">
        <f>PLANURI!H$9</f>
        <v>AUTOVEHICULE RUTIERE</v>
      </c>
      <c r="AD300">
        <f>PLANURI!A$12</f>
        <v>20</v>
      </c>
      <c r="AE300">
        <f>PLANURI!B$12</f>
        <v>40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160</v>
      </c>
      <c r="AC301" t="str">
        <f>PLANURI!H$9</f>
        <v>AUTOVEHICULE RUTIERE</v>
      </c>
      <c r="AD301">
        <f>PLANURI!A$12</f>
        <v>20</v>
      </c>
      <c r="AE301">
        <f>PLANURI!B$12</f>
        <v>40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160</v>
      </c>
      <c r="AC302" t="str">
        <f>PLANURI!H$9</f>
        <v>AUTOVEHICULE RUTIERE</v>
      </c>
      <c r="AD302">
        <f>PLANURI!A$12</f>
        <v>20</v>
      </c>
      <c r="AE302">
        <f>PLANURI!B$12</f>
        <v>40</v>
      </c>
      <c r="AF302">
        <f>PLANURI!D$12</f>
        <v>20</v>
      </c>
      <c r="AG302" t="str">
        <f>PLANURI!BW744</f>
        <v/>
      </c>
    </row>
    <row r="303" spans="1:33" x14ac:dyDescent="0.2">
      <c r="A303" t="str">
        <f>PLANURI!AX745</f>
        <v>L391.20.08.C11-01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160</v>
      </c>
      <c r="AC303" t="str">
        <f>PLANURI!H$9</f>
        <v>AUTOVEHICULE RUTIERE</v>
      </c>
      <c r="AD303">
        <f>PLANURI!A$12</f>
        <v>20</v>
      </c>
      <c r="AE303">
        <f>PLANURI!B$12</f>
        <v>40</v>
      </c>
      <c r="AF303">
        <f>PLANURI!D$12</f>
        <v>20</v>
      </c>
      <c r="AG303" t="str">
        <f>PLANURI!BW745</f>
        <v>2023</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160</v>
      </c>
      <c r="AC304" t="str">
        <f>PLANURI!H$9</f>
        <v>AUTOVEHICULE RUTIERE</v>
      </c>
      <c r="AD304">
        <f>PLANURI!A$12</f>
        <v>20</v>
      </c>
      <c r="AE304">
        <f>PLANURI!B$12</f>
        <v>40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160</v>
      </c>
      <c r="AC305" t="str">
        <f>PLANURI!H$9</f>
        <v>AUTOVEHICULE RUTIERE</v>
      </c>
      <c r="AD305">
        <f>PLANURI!A$12</f>
        <v>20</v>
      </c>
      <c r="AE305">
        <f>PLANURI!B$12</f>
        <v>40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160</v>
      </c>
      <c r="AC306" t="str">
        <f>PLANURI!H$9</f>
        <v>AUTOVEHICULE RUTIERE</v>
      </c>
      <c r="AD306">
        <f>PLANURI!A$12</f>
        <v>20</v>
      </c>
      <c r="AE306">
        <f>PLANURI!B$12</f>
        <v>40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160</v>
      </c>
      <c r="AC307" t="str">
        <f>PLANURI!H$9</f>
        <v>AUTOVEHICULE RUTIERE</v>
      </c>
      <c r="AD307">
        <f>PLANURI!A$12</f>
        <v>20</v>
      </c>
      <c r="AE307">
        <f>PLANURI!B$12</f>
        <v>40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160</v>
      </c>
      <c r="AC308" t="str">
        <f>PLANURI!H$9</f>
        <v>AUTOVEHICULE RUTIERE</v>
      </c>
      <c r="AD308">
        <f>PLANURI!A$12</f>
        <v>20</v>
      </c>
      <c r="AE308">
        <f>PLANURI!B$12</f>
        <v>40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160</v>
      </c>
      <c r="AC309" t="str">
        <f>PLANURI!H$9</f>
        <v>AUTOVEHICULE RUTIERE</v>
      </c>
      <c r="AD309">
        <f>PLANURI!A$12</f>
        <v>20</v>
      </c>
      <c r="AE309">
        <f>PLANURI!B$12</f>
        <v>40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160</v>
      </c>
      <c r="AC310" t="str">
        <f>PLANURI!H$9</f>
        <v>AUTOVEHICULE RUTIERE</v>
      </c>
      <c r="AD310">
        <f>PLANURI!A$12</f>
        <v>20</v>
      </c>
      <c r="AE310">
        <f>PLANURI!B$12</f>
        <v>40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160</v>
      </c>
      <c r="AC311" t="str">
        <f>PLANURI!H$9</f>
        <v>AUTOVEHICULE RUTIERE</v>
      </c>
      <c r="AD311">
        <f>PLANURI!A$12</f>
        <v>20</v>
      </c>
      <c r="AE311">
        <f>PLANURI!B$12</f>
        <v>40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160</v>
      </c>
      <c r="AC312" t="str">
        <f>PLANURI!H$9</f>
        <v>AUTOVEHICULE RUTIERE</v>
      </c>
      <c r="AD312">
        <f>PLANURI!A$12</f>
        <v>20</v>
      </c>
      <c r="AE312">
        <f>PLANURI!B$12</f>
        <v>40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160</v>
      </c>
      <c r="AC313" t="str">
        <f>PLANURI!H$9</f>
        <v>AUTOVEHICULE RUTIERE</v>
      </c>
      <c r="AD313">
        <f>PLANURI!A$12</f>
        <v>20</v>
      </c>
      <c r="AE313">
        <f>PLANURI!B$12</f>
        <v>40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160</v>
      </c>
      <c r="AC314" t="str">
        <f>PLANURI!H$9</f>
        <v>AUTOVEHICULE RUTIERE</v>
      </c>
      <c r="AD314">
        <f>PLANURI!A$12</f>
        <v>20</v>
      </c>
      <c r="AE314">
        <f>PLANURI!B$12</f>
        <v>40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160</v>
      </c>
      <c r="AC315" t="str">
        <f>PLANURI!H$9</f>
        <v>AUTOVEHICULE RUTIERE</v>
      </c>
      <c r="AD315">
        <f>PLANURI!A$12</f>
        <v>20</v>
      </c>
      <c r="AE315">
        <f>PLANURI!B$12</f>
        <v>40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160</v>
      </c>
      <c r="AC316" t="str">
        <f>PLANURI!H$9</f>
        <v>AUTOVEHICULE RUTIERE</v>
      </c>
      <c r="AD316">
        <f>PLANURI!A$12</f>
        <v>20</v>
      </c>
      <c r="AE316">
        <f>PLANURI!B$12</f>
        <v>40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160</v>
      </c>
      <c r="AC317" t="str">
        <f>PLANURI!H$9</f>
        <v>AUTOVEHICULE RUTIERE</v>
      </c>
      <c r="AD317">
        <f>PLANURI!A$12</f>
        <v>20</v>
      </c>
      <c r="AE317">
        <f>PLANURI!B$12</f>
        <v>40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160</v>
      </c>
      <c r="AC318" t="str">
        <f>PLANURI!H$9</f>
        <v>AUTOVEHICULE RUTIERE</v>
      </c>
      <c r="AD318">
        <f>PLANURI!A$12</f>
        <v>20</v>
      </c>
      <c r="AE318">
        <f>PLANURI!B$12</f>
        <v>40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160</v>
      </c>
      <c r="AC319" t="str">
        <f>PLANURI!H$9</f>
        <v>AUTOVEHICULE RUTIERE</v>
      </c>
      <c r="AD319">
        <f>PLANURI!A$12</f>
        <v>20</v>
      </c>
      <c r="AE319">
        <f>PLANURI!B$12</f>
        <v>40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160</v>
      </c>
      <c r="AC320" t="str">
        <f>PLANURI!H$9</f>
        <v>AUTOVEHICULE RUTIERE</v>
      </c>
      <c r="AD320">
        <f>PLANURI!A$12</f>
        <v>20</v>
      </c>
      <c r="AE320">
        <f>PLANURI!B$12</f>
        <v>40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160</v>
      </c>
      <c r="AC321" t="str">
        <f>PLANURI!H$9</f>
        <v>AUTOVEHICULE RUTIERE</v>
      </c>
      <c r="AD321">
        <f>PLANURI!A$12</f>
        <v>20</v>
      </c>
      <c r="AE321">
        <f>PLANURI!B$12</f>
        <v>40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160</v>
      </c>
      <c r="AC322" t="str">
        <f>PLANURI!H$9</f>
        <v>AUTOVEHICULE RUTIERE</v>
      </c>
      <c r="AD322">
        <f>PLANURI!A$12</f>
        <v>20</v>
      </c>
      <c r="AE322">
        <f>PLANURI!B$12</f>
        <v>40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160</v>
      </c>
      <c r="AC323" t="str">
        <f>PLANURI!H$9</f>
        <v>AUTOVEHICULE RUTIERE</v>
      </c>
      <c r="AD323">
        <f>PLANURI!A$12</f>
        <v>20</v>
      </c>
      <c r="AE323">
        <f>PLANURI!B$12</f>
        <v>40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160</v>
      </c>
      <c r="AC324" t="str">
        <f>PLANURI!H$9</f>
        <v>AUTOVEHICULE RUTIERE</v>
      </c>
      <c r="AD324">
        <f>PLANURI!A$12</f>
        <v>20</v>
      </c>
      <c r="AE324">
        <f>PLANURI!B$12</f>
        <v>40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160</v>
      </c>
      <c r="AC325" t="str">
        <f>PLANURI!H$9</f>
        <v>AUTOVEHICULE RUTIERE</v>
      </c>
      <c r="AD325">
        <f>PLANURI!A$12</f>
        <v>20</v>
      </c>
      <c r="AE325">
        <f>PLANURI!B$12</f>
        <v>40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160</v>
      </c>
      <c r="AC326" t="str">
        <f>PLANURI!H$9</f>
        <v>AUTOVEHICULE RUTIERE</v>
      </c>
      <c r="AD326">
        <f>PLANURI!A$12</f>
        <v>20</v>
      </c>
      <c r="AE326">
        <f>PLANURI!B$12</f>
        <v>40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160</v>
      </c>
      <c r="AC327" t="str">
        <f>PLANURI!H$9</f>
        <v>AUTOVEHICULE RUTIERE</v>
      </c>
      <c r="AD327">
        <f>PLANURI!A$12</f>
        <v>20</v>
      </c>
      <c r="AE327">
        <f>PLANURI!B$12</f>
        <v>40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160</v>
      </c>
      <c r="AC328" t="str">
        <f>PLANURI!H$9</f>
        <v>AUTOVEHICULE RUTIERE</v>
      </c>
      <c r="AD328">
        <f>PLANURI!A$12</f>
        <v>20</v>
      </c>
      <c r="AE328">
        <f>PLANURI!B$12</f>
        <v>40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160</v>
      </c>
      <c r="AC329" t="str">
        <f>PLANURI!H$9</f>
        <v>AUTOVEHICULE RUTIERE</v>
      </c>
      <c r="AD329">
        <f>PLANURI!A$12</f>
        <v>20</v>
      </c>
      <c r="AE329">
        <f>PLANURI!B$12</f>
        <v>40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160</v>
      </c>
      <c r="AC330" t="str">
        <f>PLANURI!H$9</f>
        <v>AUTOVEHICULE RUTIERE</v>
      </c>
      <c r="AD330">
        <f>PLANURI!A$12</f>
        <v>20</v>
      </c>
      <c r="AE330">
        <f>PLANURI!B$12</f>
        <v>40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160</v>
      </c>
      <c r="AC331" t="str">
        <f>PLANURI!H$9</f>
        <v>AUTOVEHICULE RUTIERE</v>
      </c>
      <c r="AD331">
        <f>PLANURI!A$12</f>
        <v>20</v>
      </c>
      <c r="AE331">
        <f>PLANURI!B$12</f>
        <v>40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160</v>
      </c>
      <c r="AC332" t="str">
        <f>PLANURI!H$9</f>
        <v>AUTOVEHICULE RUTIERE</v>
      </c>
      <c r="AD332">
        <f>PLANURI!A$12</f>
        <v>20</v>
      </c>
      <c r="AE332">
        <f>PLANURI!B$12</f>
        <v>40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160</v>
      </c>
      <c r="AC333" t="str">
        <f>PLANURI!H$9</f>
        <v>AUTOVEHICULE RUTIERE</v>
      </c>
      <c r="AD333">
        <f>PLANURI!A$12</f>
        <v>20</v>
      </c>
      <c r="AE333">
        <f>PLANURI!B$12</f>
        <v>40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160</v>
      </c>
      <c r="AC334" t="str">
        <f>PLANURI!H$9</f>
        <v>AUTOVEHICULE RUTIERE</v>
      </c>
      <c r="AD334">
        <f>PLANURI!A$12</f>
        <v>20</v>
      </c>
      <c r="AE334">
        <f>PLANURI!B$12</f>
        <v>40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160</v>
      </c>
      <c r="AC335" t="str">
        <f>PLANURI!H$9</f>
        <v>AUTOVEHICULE RUTIERE</v>
      </c>
      <c r="AD335">
        <f>PLANURI!A$12</f>
        <v>20</v>
      </c>
      <c r="AE335">
        <f>PLANURI!B$12</f>
        <v>40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160</v>
      </c>
      <c r="AC336" t="str">
        <f>PLANURI!H$9</f>
        <v>AUTOVEHICULE RUTIERE</v>
      </c>
      <c r="AD336">
        <f>PLANURI!A$12</f>
        <v>20</v>
      </c>
      <c r="AE336">
        <f>PLANURI!B$12</f>
        <v>40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160</v>
      </c>
      <c r="AC337" t="str">
        <f>PLANURI!H$9</f>
        <v>AUTOVEHICULE RUTIERE</v>
      </c>
      <c r="AD337">
        <f>PLANURI!A$12</f>
        <v>20</v>
      </c>
      <c r="AE337">
        <f>PLANURI!B$12</f>
        <v>40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160</v>
      </c>
      <c r="AC338" t="str">
        <f>PLANURI!H$9</f>
        <v>AUTOVEHICULE RUTIERE</v>
      </c>
      <c r="AD338">
        <f>PLANURI!A$12</f>
        <v>20</v>
      </c>
      <c r="AE338">
        <f>PLANURI!B$12</f>
        <v>40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160</v>
      </c>
      <c r="AC339" t="str">
        <f>PLANURI!H$9</f>
        <v>AUTOVEHICULE RUTIERE</v>
      </c>
      <c r="AD339">
        <f>PLANURI!A$12</f>
        <v>20</v>
      </c>
      <c r="AE339">
        <f>PLANURI!B$12</f>
        <v>40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160</v>
      </c>
      <c r="AC340" t="str">
        <f>PLANURI!H$9</f>
        <v>AUTOVEHICULE RUTIERE</v>
      </c>
      <c r="AD340">
        <f>PLANURI!A$12</f>
        <v>20</v>
      </c>
      <c r="AE340">
        <f>PLANURI!B$12</f>
        <v>40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160</v>
      </c>
      <c r="AC341" t="str">
        <f>PLANURI!H$9</f>
        <v>AUTOVEHICULE RUTIERE</v>
      </c>
      <c r="AD341">
        <f>PLANURI!A$12</f>
        <v>20</v>
      </c>
      <c r="AE341">
        <f>PLANURI!B$12</f>
        <v>40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160</v>
      </c>
      <c r="AC342" t="str">
        <f>PLANURI!H$9</f>
        <v>AUTOVEHICULE RUTIERE</v>
      </c>
      <c r="AD342">
        <f>PLANURI!A$12</f>
        <v>20</v>
      </c>
      <c r="AE342">
        <f>PLANURI!B$12</f>
        <v>40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160</v>
      </c>
      <c r="AC343" t="str">
        <f>PLANURI!H$9</f>
        <v>AUTOVEHICULE RUTIERE</v>
      </c>
      <c r="AD343">
        <f>PLANURI!A$12</f>
        <v>20</v>
      </c>
      <c r="AE343">
        <f>PLANURI!B$12</f>
        <v>40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160</v>
      </c>
      <c r="AC344" t="str">
        <f>PLANURI!H$9</f>
        <v>AUTOVEHICULE RUTIERE</v>
      </c>
      <c r="AD344">
        <f>PLANURI!A$12</f>
        <v>20</v>
      </c>
      <c r="AE344">
        <f>PLANURI!B$12</f>
        <v>40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160</v>
      </c>
      <c r="AC345" t="str">
        <f>PLANURI!H$9</f>
        <v>AUTOVEHICULE RUTIERE</v>
      </c>
      <c r="AD345">
        <f>PLANURI!A$12</f>
        <v>20</v>
      </c>
      <c r="AE345">
        <f>PLANURI!B$12</f>
        <v>40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160</v>
      </c>
      <c r="AC346" t="str">
        <f>PLANURI!H$9</f>
        <v>AUTOVEHICULE RUTIERE</v>
      </c>
      <c r="AD346">
        <f>PLANURI!A$12</f>
        <v>20</v>
      </c>
      <c r="AE346">
        <f>PLANURI!B$12</f>
        <v>40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160</v>
      </c>
      <c r="AC347" t="str">
        <f>PLANURI!H$9</f>
        <v>AUTOVEHICULE RUTIERE</v>
      </c>
      <c r="AD347">
        <f>PLANURI!A$12</f>
        <v>20</v>
      </c>
      <c r="AE347">
        <f>PLANURI!B$12</f>
        <v>40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160</v>
      </c>
      <c r="AC348" t="str">
        <f>PLANURI!H$9</f>
        <v>AUTOVEHICULE RUTIERE</v>
      </c>
      <c r="AD348">
        <f>PLANURI!A$12</f>
        <v>20</v>
      </c>
      <c r="AE348">
        <f>PLANURI!B$12</f>
        <v>40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160</v>
      </c>
      <c r="AC349" t="str">
        <f>PLANURI!H$9</f>
        <v>AUTOVEHICULE RUTIERE</v>
      </c>
      <c r="AD349">
        <f>PLANURI!A$12</f>
        <v>20</v>
      </c>
      <c r="AE349">
        <f>PLANURI!B$12</f>
        <v>40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160</v>
      </c>
      <c r="AC350" t="str">
        <f>PLANURI!H$9</f>
        <v>AUTOVEHICULE RUTIERE</v>
      </c>
      <c r="AD350">
        <f>PLANURI!A$12</f>
        <v>20</v>
      </c>
      <c r="AE350">
        <f>PLANURI!B$12</f>
        <v>40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160</v>
      </c>
      <c r="AC351" t="str">
        <f>PLANURI!H$9</f>
        <v>AUTOVEHICULE RUTIERE</v>
      </c>
      <c r="AD351">
        <f>PLANURI!A$12</f>
        <v>20</v>
      </c>
      <c r="AE351">
        <f>PLANURI!B$12</f>
        <v>40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160</v>
      </c>
      <c r="AC352" t="str">
        <f>PLANURI!H$9</f>
        <v>AUTOVEHICULE RUTIERE</v>
      </c>
      <c r="AD352">
        <f>PLANURI!A$12</f>
        <v>20</v>
      </c>
      <c r="AE352">
        <f>PLANURI!B$12</f>
        <v>40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160</v>
      </c>
      <c r="AC353" t="str">
        <f>PLANURI!H$9</f>
        <v>AUTOVEHICULE RUTIERE</v>
      </c>
      <c r="AD353">
        <f>PLANURI!A$12</f>
        <v>20</v>
      </c>
      <c r="AE353">
        <f>PLANURI!B$12</f>
        <v>40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160</v>
      </c>
      <c r="AC354" t="str">
        <f>PLANURI!H$9</f>
        <v>AUTOVEHICULE RUTIERE</v>
      </c>
      <c r="AD354">
        <f>PLANURI!A$12</f>
        <v>20</v>
      </c>
      <c r="AE354">
        <f>PLANURI!B$12</f>
        <v>40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160</v>
      </c>
      <c r="AC355" t="str">
        <f>PLANURI!H$9</f>
        <v>AUTOVEHICULE RUTIERE</v>
      </c>
      <c r="AD355">
        <f>PLANURI!A$12</f>
        <v>20</v>
      </c>
      <c r="AE355">
        <f>PLANURI!B$12</f>
        <v>40</v>
      </c>
      <c r="AF355">
        <f>PLANURI!D$12</f>
        <v>20</v>
      </c>
      <c r="AG355" t="str">
        <f>PLANURI!BW797</f>
        <v/>
      </c>
    </row>
    <row r="356" spans="1:33" x14ac:dyDescent="0.2">
      <c r="A356" t="str">
        <f>PLANURI!AX798</f>
        <v>L391.20.04.D9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160</v>
      </c>
      <c r="AC356" t="str">
        <f>PLANURI!H$9</f>
        <v>AUTOVEHICULE RUTIERE</v>
      </c>
      <c r="AD356">
        <f>PLANURI!A$12</f>
        <v>20</v>
      </c>
      <c r="AE356">
        <f>PLANURI!B$12</f>
        <v>40</v>
      </c>
      <c r="AF356">
        <f>PLANURI!D$12</f>
        <v>20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160</v>
      </c>
      <c r="AC357" t="str">
        <f>PLANURI!H$9</f>
        <v>AUTOVEHICULE RUTIERE</v>
      </c>
      <c r="AD357">
        <f>PLANURI!A$12</f>
        <v>20</v>
      </c>
      <c r="AE357">
        <f>PLANURI!B$12</f>
        <v>40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160</v>
      </c>
      <c r="AC358" t="str">
        <f>PLANURI!H$9</f>
        <v>AUTOVEHICULE RUTIERE</v>
      </c>
      <c r="AD358">
        <f>PLANURI!A$12</f>
        <v>20</v>
      </c>
      <c r="AE358">
        <f>PLANURI!B$12</f>
        <v>40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160</v>
      </c>
      <c r="AC359" t="str">
        <f>PLANURI!H$9</f>
        <v>AUTOVEHICULE RUTIERE</v>
      </c>
      <c r="AD359">
        <f>PLANURI!A$12</f>
        <v>20</v>
      </c>
      <c r="AE359">
        <f>PLANURI!B$12</f>
        <v>40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160</v>
      </c>
      <c r="AC360" t="str">
        <f>PLANURI!H$9</f>
        <v>AUTOVEHICULE RUTIERE</v>
      </c>
      <c r="AD360">
        <f>PLANURI!A$12</f>
        <v>20</v>
      </c>
      <c r="AE360">
        <f>PLANURI!B$12</f>
        <v>40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160</v>
      </c>
      <c r="AC361" t="str">
        <f>PLANURI!H$9</f>
        <v>AUTOVEHICULE RUTIERE</v>
      </c>
      <c r="AD361">
        <f>PLANURI!A$12</f>
        <v>20</v>
      </c>
      <c r="AE361">
        <f>PLANURI!B$12</f>
        <v>40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160</v>
      </c>
      <c r="AC362" t="str">
        <f>PLANURI!H$9</f>
        <v>AUTOVEHICULE RUTIERE</v>
      </c>
      <c r="AD362">
        <f>PLANURI!A$12</f>
        <v>20</v>
      </c>
      <c r="AE362">
        <f>PLANURI!B$12</f>
        <v>40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160</v>
      </c>
      <c r="AC363" t="str">
        <f>PLANURI!H$9</f>
        <v>AUTOVEHICULE RUTIERE</v>
      </c>
      <c r="AD363">
        <f>PLANURI!A$12</f>
        <v>20</v>
      </c>
      <c r="AE363">
        <f>PLANURI!B$12</f>
        <v>40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160</v>
      </c>
      <c r="AC364" t="str">
        <f>PLANURI!H$9</f>
        <v>AUTOVEHICULE RUTIERE</v>
      </c>
      <c r="AD364">
        <f>PLANURI!A$12</f>
        <v>20</v>
      </c>
      <c r="AE364">
        <f>PLANURI!B$12</f>
        <v>40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160</v>
      </c>
      <c r="AC365" t="str">
        <f>PLANURI!H$9</f>
        <v>AUTOVEHICULE RUTIERE</v>
      </c>
      <c r="AD365">
        <f>PLANURI!A$12</f>
        <v>20</v>
      </c>
      <c r="AE365">
        <f>PLANURI!B$12</f>
        <v>40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160</v>
      </c>
      <c r="AC366" t="str">
        <f>PLANURI!H$9</f>
        <v>AUTOVEHICULE RUTIERE</v>
      </c>
      <c r="AD366">
        <f>PLANURI!A$12</f>
        <v>20</v>
      </c>
      <c r="AE366">
        <f>PLANURI!B$12</f>
        <v>40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 xml:space="preserve"> Ştiinţe inginereşti</v>
      </c>
      <c r="AB367">
        <f>PLANURI!C$12</f>
        <v>160</v>
      </c>
      <c r="AC367" t="str">
        <f>PLANURI!H$9</f>
        <v>AUTOVEHICULE RUTIERE</v>
      </c>
      <c r="AD367">
        <f>PLANURI!A$12</f>
        <v>20</v>
      </c>
      <c r="AE367">
        <f>PLANURI!B$12</f>
        <v>40</v>
      </c>
      <c r="AF367">
        <f>PLANURI!D$12</f>
        <v>20</v>
      </c>
      <c r="AG367" t="str">
        <f>PLANURI!BW809</f>
        <v/>
      </c>
    </row>
    <row r="368" spans="1:33" x14ac:dyDescent="0.2">
      <c r="A368" t="str">
        <f>PLANURI!AX810</f>
        <v>L391.20.05.D9</v>
      </c>
      <c r="B368">
        <f>PLANURI!AY810</f>
        <v>9</v>
      </c>
      <c r="C368" t="str">
        <f>PLANURI!AZ810</f>
        <v>Practica 2 de domeniu</v>
      </c>
      <c r="D368">
        <f>PLANURI!BA810</f>
        <v>3</v>
      </c>
      <c r="E368" t="str">
        <f>PLANURI!BB810</f>
        <v>5</v>
      </c>
      <c r="F368">
        <f>PLANURI!BC810</f>
        <v>0</v>
      </c>
      <c r="G368" t="str">
        <f>PLANURI!BD810</f>
        <v>DI</v>
      </c>
      <c r="H368">
        <f>PLANURI!WL810</f>
        <v>0</v>
      </c>
      <c r="I368">
        <f>PLANURI!BF810</f>
        <v>0</v>
      </c>
      <c r="J368">
        <f>PLANURI!BG810</f>
        <v>0</v>
      </c>
      <c r="K368">
        <f>PLANURI!BH810</f>
        <v>0</v>
      </c>
      <c r="L368">
        <f>PLANURI!BI810</f>
        <v>0</v>
      </c>
      <c r="M368">
        <f>PLANURI!BJ810</f>
        <v>0</v>
      </c>
      <c r="N368">
        <f>PLANURI!BK810</f>
        <v>7.1</v>
      </c>
      <c r="O368">
        <f>PLANURI!BL810</f>
        <v>0</v>
      </c>
      <c r="P368">
        <f>PLANURI!BM810</f>
        <v>7.1</v>
      </c>
      <c r="Q368">
        <f>PLANURI!BN810</f>
        <v>100</v>
      </c>
      <c r="R368">
        <f>PLANURI!BO810</f>
        <v>0</v>
      </c>
      <c r="S368">
        <f>PLANURI!BP810</f>
        <v>100</v>
      </c>
      <c r="T368" t="str">
        <f>PLANURI!BQ810</f>
        <v/>
      </c>
      <c r="U368" t="str">
        <f>PLANURI!BR810</f>
        <v/>
      </c>
      <c r="V368">
        <f>PLANURI!BS810</f>
        <v>0</v>
      </c>
      <c r="W368">
        <f>PLANURI!BT810</f>
        <v>0</v>
      </c>
      <c r="X368">
        <f>PLANURI!BU810</f>
        <v>7.1</v>
      </c>
      <c r="Y368">
        <f>PLANURI!BV810</f>
        <v>100</v>
      </c>
      <c r="Z368" t="str">
        <f>PLANURI!A$4</f>
        <v>Facultatea de Mecanică</v>
      </c>
      <c r="AA368" t="str">
        <f>PLANURI!H$6</f>
        <v xml:space="preserve"> Ştiinţe inginereşti</v>
      </c>
      <c r="AB368">
        <f>PLANURI!C$12</f>
        <v>160</v>
      </c>
      <c r="AC368" t="str">
        <f>PLANURI!H$9</f>
        <v>AUTOVEHICULE RUTIERE</v>
      </c>
      <c r="AD368">
        <f>PLANURI!A$12</f>
        <v>20</v>
      </c>
      <c r="AE368">
        <f>PLANURI!B$12</f>
        <v>40</v>
      </c>
      <c r="AF368">
        <f>PLANURI!D$12</f>
        <v>20</v>
      </c>
      <c r="AG368" t="str">
        <f>PLANURI!BW810</f>
        <v>2022</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160</v>
      </c>
      <c r="AC369" t="str">
        <f>PLANURI!H$9</f>
        <v>AUTOVEHICULE RUTIERE</v>
      </c>
      <c r="AD369">
        <f>PLANURI!A$12</f>
        <v>20</v>
      </c>
      <c r="AE369">
        <f>PLANURI!B$12</f>
        <v>40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160</v>
      </c>
      <c r="AC370" t="str">
        <f>PLANURI!H$9</f>
        <v>AUTOVEHICULE RUTIERE</v>
      </c>
      <c r="AD370">
        <f>PLANURI!A$12</f>
        <v>20</v>
      </c>
      <c r="AE370">
        <f>PLANURI!B$12</f>
        <v>40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160</v>
      </c>
      <c r="AC371" t="str">
        <f>PLANURI!H$9</f>
        <v>AUTOVEHICULE RUTIERE</v>
      </c>
      <c r="AD371">
        <f>PLANURI!A$12</f>
        <v>20</v>
      </c>
      <c r="AE371">
        <f>PLANURI!B$12</f>
        <v>40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160</v>
      </c>
      <c r="AC372" t="str">
        <f>PLANURI!H$9</f>
        <v>AUTOVEHICULE RUTIERE</v>
      </c>
      <c r="AD372">
        <f>PLANURI!A$12</f>
        <v>20</v>
      </c>
      <c r="AE372">
        <f>PLANURI!B$12</f>
        <v>40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160</v>
      </c>
      <c r="AC373" t="str">
        <f>PLANURI!H$9</f>
        <v>AUTOVEHICULE RUTIERE</v>
      </c>
      <c r="AD373">
        <f>PLANURI!A$12</f>
        <v>20</v>
      </c>
      <c r="AE373">
        <f>PLANURI!B$12</f>
        <v>40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160</v>
      </c>
      <c r="AC374" t="str">
        <f>PLANURI!H$9</f>
        <v>AUTOVEHICULE RUTIERE</v>
      </c>
      <c r="AD374">
        <f>PLANURI!A$12</f>
        <v>20</v>
      </c>
      <c r="AE374">
        <f>PLANURI!B$12</f>
        <v>40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160</v>
      </c>
      <c r="AC375" t="str">
        <f>PLANURI!H$9</f>
        <v>AUTOVEHICULE RUTIERE</v>
      </c>
      <c r="AD375">
        <f>PLANURI!A$12</f>
        <v>20</v>
      </c>
      <c r="AE375">
        <f>PLANURI!B$12</f>
        <v>40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160</v>
      </c>
      <c r="AC376" t="str">
        <f>PLANURI!H$9</f>
        <v>AUTOVEHICULE RUTIERE</v>
      </c>
      <c r="AD376">
        <f>PLANURI!A$12</f>
        <v>20</v>
      </c>
      <c r="AE376">
        <f>PLANURI!B$12</f>
        <v>40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160</v>
      </c>
      <c r="AC377" t="str">
        <f>PLANURI!H$9</f>
        <v>AUTOVEHICULE RUTIERE</v>
      </c>
      <c r="AD377">
        <f>PLANURI!A$12</f>
        <v>20</v>
      </c>
      <c r="AE377">
        <f>PLANURI!B$12</f>
        <v>40</v>
      </c>
      <c r="AF377">
        <f>PLANURI!D$12</f>
        <v>20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 xml:space="preserve"> Ştiinţe inginereşti</v>
      </c>
      <c r="AB378">
        <f>PLANURI!C$12</f>
        <v>160</v>
      </c>
      <c r="AC378" t="str">
        <f>PLANURI!H$9</f>
        <v>AUTOVEHICULE RUTIERE</v>
      </c>
      <c r="AD378">
        <f>PLANURI!A$12</f>
        <v>20</v>
      </c>
      <c r="AE378">
        <f>PLANURI!B$12</f>
        <v>40</v>
      </c>
      <c r="AF378">
        <f>PLANURI!D$12</f>
        <v>20</v>
      </c>
      <c r="AG378" t="str">
        <f>PLANURI!BW820</f>
        <v/>
      </c>
    </row>
    <row r="379" spans="1:33" x14ac:dyDescent="0.2">
      <c r="A379" t="str">
        <f>PLANURI!AX821</f>
        <v>L391.20.06.S9</v>
      </c>
      <c r="B379">
        <f>PLANURI!AY821</f>
        <v>9</v>
      </c>
      <c r="C379" t="str">
        <f>PLANURI!AZ821</f>
        <v>Practica 3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7.1</v>
      </c>
      <c r="O379">
        <f>PLANURI!BL821</f>
        <v>0</v>
      </c>
      <c r="P379">
        <f>PLANURI!BM821</f>
        <v>7.1</v>
      </c>
      <c r="Q379">
        <f>PLANURI!BN821</f>
        <v>100</v>
      </c>
      <c r="R379">
        <f>PLANURI!BO821</f>
        <v>0</v>
      </c>
      <c r="S379">
        <f>PLANURI!BP821</f>
        <v>100</v>
      </c>
      <c r="T379" t="str">
        <f>PLANURI!BQ821</f>
        <v/>
      </c>
      <c r="U379" t="str">
        <f>PLANURI!BR821</f>
        <v/>
      </c>
      <c r="V379">
        <f>PLANURI!BS821</f>
        <v>0</v>
      </c>
      <c r="W379">
        <f>PLANURI!BT821</f>
        <v>0</v>
      </c>
      <c r="X379">
        <f>PLANURI!BU821</f>
        <v>7.1</v>
      </c>
      <c r="Y379">
        <f>PLANURI!BV821</f>
        <v>100</v>
      </c>
      <c r="Z379" t="str">
        <f>PLANURI!A$4</f>
        <v>Facultatea de Mecanică</v>
      </c>
      <c r="AA379" t="str">
        <f>PLANURI!H$6</f>
        <v xml:space="preserve"> Ştiinţe inginereşti</v>
      </c>
      <c r="AB379">
        <f>PLANURI!C$12</f>
        <v>160</v>
      </c>
      <c r="AC379" t="str">
        <f>PLANURI!H$9</f>
        <v>AUTOVEHICULE RUTIERE</v>
      </c>
      <c r="AD379">
        <f>PLANURI!A$12</f>
        <v>20</v>
      </c>
      <c r="AE379">
        <f>PLANURI!B$12</f>
        <v>40</v>
      </c>
      <c r="AF379">
        <f>PLANURI!D$12</f>
        <v>20</v>
      </c>
      <c r="AG379" t="str">
        <f>PLANURI!BW821</f>
        <v>2022</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160</v>
      </c>
      <c r="AC380" t="str">
        <f>PLANURI!H$9</f>
        <v>AUTOVEHICULE RUTIERE</v>
      </c>
      <c r="AD380">
        <f>PLANURI!A$12</f>
        <v>20</v>
      </c>
      <c r="AE380">
        <f>PLANURI!B$12</f>
        <v>40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160</v>
      </c>
      <c r="AC381" t="str">
        <f>PLANURI!H$9</f>
        <v>AUTOVEHICULE RUTIERE</v>
      </c>
      <c r="AD381">
        <f>PLANURI!A$12</f>
        <v>20</v>
      </c>
      <c r="AE381">
        <f>PLANURI!B$12</f>
        <v>40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160</v>
      </c>
      <c r="AC382" t="str">
        <f>PLANURI!H$9</f>
        <v>AUTOVEHICULE RUTIERE</v>
      </c>
      <c r="AD382">
        <f>PLANURI!A$12</f>
        <v>20</v>
      </c>
      <c r="AE382">
        <f>PLANURI!B$12</f>
        <v>40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160</v>
      </c>
      <c r="AC383" t="str">
        <f>PLANURI!H$9</f>
        <v>AUTOVEHICULE RUTIERE</v>
      </c>
      <c r="AD383">
        <f>PLANURI!A$12</f>
        <v>20</v>
      </c>
      <c r="AE383">
        <f>PLANURI!B$12</f>
        <v>40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160</v>
      </c>
      <c r="AC384" t="str">
        <f>PLANURI!H$9</f>
        <v>AUTOVEHICULE RUTIERE</v>
      </c>
      <c r="AD384">
        <f>PLANURI!A$12</f>
        <v>20</v>
      </c>
      <c r="AE384">
        <f>PLANURI!B$12</f>
        <v>40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160</v>
      </c>
      <c r="AC385" t="str">
        <f>PLANURI!H$9</f>
        <v>AUTOVEHICULE RUTIERE</v>
      </c>
      <c r="AD385">
        <f>PLANURI!A$12</f>
        <v>20</v>
      </c>
      <c r="AE385">
        <f>PLANURI!B$12</f>
        <v>40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160</v>
      </c>
      <c r="AC386" t="str">
        <f>PLANURI!H$9</f>
        <v>AUTOVEHICULE RUTIERE</v>
      </c>
      <c r="AD386">
        <f>PLANURI!A$12</f>
        <v>20</v>
      </c>
      <c r="AE386">
        <f>PLANURI!B$12</f>
        <v>40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160</v>
      </c>
      <c r="AC387" t="str">
        <f>PLANURI!H$9</f>
        <v>AUTOVEHICULE RUTIERE</v>
      </c>
      <c r="AD387">
        <f>PLANURI!A$12</f>
        <v>20</v>
      </c>
      <c r="AE387">
        <f>PLANURI!B$12</f>
        <v>40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160</v>
      </c>
      <c r="AC388" t="str">
        <f>PLANURI!H$9</f>
        <v>AUTOVEHICULE RUTIERE</v>
      </c>
      <c r="AD388">
        <f>PLANURI!A$12</f>
        <v>20</v>
      </c>
      <c r="AE388">
        <f>PLANURI!B$12</f>
        <v>40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160</v>
      </c>
      <c r="AC389" t="str">
        <f>PLANURI!H$9</f>
        <v>AUTOVEHICULE RUTIERE</v>
      </c>
      <c r="AD389">
        <f>PLANURI!A$12</f>
        <v>20</v>
      </c>
      <c r="AE389">
        <f>PLANURI!B$12</f>
        <v>40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160</v>
      </c>
      <c r="AC390" t="str">
        <f>PLANURI!H$9</f>
        <v>AUTOVEHICULE RUTIERE</v>
      </c>
      <c r="AD390">
        <f>PLANURI!A$12</f>
        <v>20</v>
      </c>
      <c r="AE390">
        <f>PLANURI!B$12</f>
        <v>40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160</v>
      </c>
      <c r="AC391" t="str">
        <f>PLANURI!H$9</f>
        <v>AUTOVEHICULE RUTIERE</v>
      </c>
      <c r="AD391">
        <f>PLANURI!A$12</f>
        <v>20</v>
      </c>
      <c r="AE391">
        <f>PLANURI!B$12</f>
        <v>40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160</v>
      </c>
      <c r="AC392" t="str">
        <f>PLANURI!H$9</f>
        <v>AUTOVEHICULE RUTIERE</v>
      </c>
      <c r="AD392">
        <f>PLANURI!A$12</f>
        <v>20</v>
      </c>
      <c r="AE392">
        <f>PLANURI!B$12</f>
        <v>40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160</v>
      </c>
      <c r="AC393" t="str">
        <f>PLANURI!H$9</f>
        <v>AUTOVEHICULE RUTIERE</v>
      </c>
      <c r="AD393">
        <f>PLANURI!A$12</f>
        <v>20</v>
      </c>
      <c r="AE393">
        <f>PLANURI!B$12</f>
        <v>40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160</v>
      </c>
      <c r="AC394" t="str">
        <f>PLANURI!H$9</f>
        <v>AUTOVEHICULE RUTIERE</v>
      </c>
      <c r="AD394">
        <f>PLANURI!A$12</f>
        <v>20</v>
      </c>
      <c r="AE394">
        <f>PLANURI!B$12</f>
        <v>40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160</v>
      </c>
      <c r="AC395" t="str">
        <f>PLANURI!H$9</f>
        <v>AUTOVEHICULE RUTIERE</v>
      </c>
      <c r="AD395">
        <f>PLANURI!A$12</f>
        <v>20</v>
      </c>
      <c r="AE395">
        <f>PLANURI!B$12</f>
        <v>40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160</v>
      </c>
      <c r="AC396" t="str">
        <f>PLANURI!H$9</f>
        <v>AUTOVEHICULE RUTIERE</v>
      </c>
      <c r="AD396">
        <f>PLANURI!A$12</f>
        <v>20</v>
      </c>
      <c r="AE396">
        <f>PLANURI!B$12</f>
        <v>40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160</v>
      </c>
      <c r="AC397" t="str">
        <f>PLANURI!H$9</f>
        <v>AUTOVEHICULE RUTIERE</v>
      </c>
      <c r="AD397">
        <f>PLANURI!A$12</f>
        <v>20</v>
      </c>
      <c r="AE397">
        <f>PLANURI!B$12</f>
        <v>40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160</v>
      </c>
      <c r="AC398" t="str">
        <f>PLANURI!H$9</f>
        <v>AUTOVEHICULE RUTIERE</v>
      </c>
      <c r="AD398">
        <f>PLANURI!A$12</f>
        <v>20</v>
      </c>
      <c r="AE398">
        <f>PLANURI!B$12</f>
        <v>40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160</v>
      </c>
      <c r="AC399" t="str">
        <f>PLANURI!H$9</f>
        <v>AUTOVEHICULE RUTIERE</v>
      </c>
      <c r="AD399">
        <f>PLANURI!A$12</f>
        <v>20</v>
      </c>
      <c r="AE399">
        <f>PLANURI!B$12</f>
        <v>40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160</v>
      </c>
      <c r="AC400" t="str">
        <f>PLANURI!H$9</f>
        <v>AUTOVEHICULE RUTIERE</v>
      </c>
      <c r="AD400">
        <f>PLANURI!A$12</f>
        <v>20</v>
      </c>
      <c r="AE400">
        <f>PLANURI!B$12</f>
        <v>40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160</v>
      </c>
      <c r="AC401" t="str">
        <f>PLANURI!H$9</f>
        <v>AUTOVEHICULE RUTIERE</v>
      </c>
      <c r="AD401">
        <f>PLANURI!A$12</f>
        <v>20</v>
      </c>
      <c r="AE401">
        <f>PLANURI!B$12</f>
        <v>40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160</v>
      </c>
      <c r="AC402" t="str">
        <f>PLANURI!H$9</f>
        <v>AUTOVEHICULE RUTIERE</v>
      </c>
      <c r="AD402">
        <f>PLANURI!A$12</f>
        <v>20</v>
      </c>
      <c r="AE402">
        <f>PLANURI!B$12</f>
        <v>40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2021-10-19T07:50:21Z</dcterms:modified>
</cp:coreProperties>
</file>