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AK234" i="10"/>
  <c r="AK231" i="10"/>
  <c r="AK228" i="10"/>
  <c r="AK225" i="10"/>
  <c r="BR660" i="10" s="1"/>
  <c r="AK222" i="10"/>
  <c r="AK219" i="10"/>
  <c r="BQ658" i="10" s="1"/>
  <c r="T216" i="13" s="1"/>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N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s="1"/>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D37" i="13"/>
  <c r="AE37" i="13"/>
  <c r="AF37" i="13"/>
  <c r="Z51" i="10"/>
  <c r="AX480" i="10"/>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D48" i="13"/>
  <c r="AE48" i="13"/>
  <c r="AF48" i="13"/>
  <c r="AL48" i="10"/>
  <c r="AX491" i="10" s="1"/>
  <c r="A49" i="13" s="1"/>
  <c r="B49" i="13"/>
  <c r="Z49" i="13"/>
  <c r="AA49" i="13"/>
  <c r="AB49" i="13"/>
  <c r="AD49" i="13"/>
  <c r="AE49" i="13"/>
  <c r="AF49" i="13"/>
  <c r="AL51" i="10"/>
  <c r="AX492" i="10"/>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s="1"/>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D54" i="13"/>
  <c r="AE54" i="13"/>
  <c r="AF54" i="13"/>
  <c r="B79" i="10"/>
  <c r="AX497" i="10" s="1"/>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D56" i="13"/>
  <c r="AE56" i="13"/>
  <c r="AF56" i="13"/>
  <c r="B85" i="10"/>
  <c r="AX499" i="10" s="1"/>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D60" i="13"/>
  <c r="AE60" i="13"/>
  <c r="AF60" i="13"/>
  <c r="B97" i="10"/>
  <c r="AX503" i="10" s="1"/>
  <c r="A61" i="13" s="1"/>
  <c r="B61" i="13"/>
  <c r="C61" i="13"/>
  <c r="K61" i="13"/>
  <c r="L61" i="13"/>
  <c r="U61" i="13"/>
  <c r="W61" i="13"/>
  <c r="Z61" i="13"/>
  <c r="AA61" i="13"/>
  <c r="AB61" i="13"/>
  <c r="AD61" i="13"/>
  <c r="AE61" i="13"/>
  <c r="AF61" i="13"/>
  <c r="B100" i="10"/>
  <c r="AX504" i="10" s="1"/>
  <c r="A62" i="13" s="1"/>
  <c r="B62" i="13"/>
  <c r="C62" i="13"/>
  <c r="H62" i="13"/>
  <c r="K62" i="13"/>
  <c r="L62" i="13"/>
  <c r="U62" i="13"/>
  <c r="W62" i="13"/>
  <c r="Z62" i="13"/>
  <c r="AA62" i="13"/>
  <c r="AB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D68" i="13"/>
  <c r="AE68" i="13"/>
  <c r="AF68" i="13"/>
  <c r="N85" i="10"/>
  <c r="AX511" i="10" s="1"/>
  <c r="A69" i="13" s="1"/>
  <c r="B69" i="13"/>
  <c r="AZ511" i="10"/>
  <c r="C69" i="13" s="1"/>
  <c r="BH511" i="10"/>
  <c r="K69" i="13" s="1"/>
  <c r="BI511" i="10"/>
  <c r="L69" i="13" s="1"/>
  <c r="BR511" i="10"/>
  <c r="U69" i="13" s="1"/>
  <c r="BT511" i="10"/>
  <c r="W69" i="13" s="1"/>
  <c r="Z69" i="13"/>
  <c r="AA69" i="13"/>
  <c r="AB69" i="13"/>
  <c r="AD69" i="13"/>
  <c r="AE69" i="13"/>
  <c r="AF69" i="13"/>
  <c r="N88" i="10"/>
  <c r="AX512" i="10" s="1"/>
  <c r="A70" i="13" s="1"/>
  <c r="B70" i="13"/>
  <c r="AZ512" i="10"/>
  <c r="C70" i="13"/>
  <c r="H70" i="13"/>
  <c r="BH512" i="10"/>
  <c r="K70" i="13"/>
  <c r="BI512" i="10"/>
  <c r="L70" i="13"/>
  <c r="BR512" i="10"/>
  <c r="U70" i="13"/>
  <c r="BT512" i="10"/>
  <c r="W70" i="13"/>
  <c r="Z70" i="13"/>
  <c r="AA70" i="13"/>
  <c r="AB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s="1"/>
  <c r="A73" i="13" s="1"/>
  <c r="B73" i="13"/>
  <c r="C73" i="13"/>
  <c r="K73" i="13"/>
  <c r="L73" i="13"/>
  <c r="U73" i="13"/>
  <c r="W73" i="13"/>
  <c r="Z73" i="13"/>
  <c r="AA73" i="13"/>
  <c r="AB73" i="13"/>
  <c r="AD73" i="13"/>
  <c r="AE73" i="13"/>
  <c r="AF73" i="13"/>
  <c r="N100" i="10"/>
  <c r="AX516" i="10" s="1"/>
  <c r="A74" i="13" s="1"/>
  <c r="B74" i="13"/>
  <c r="C74" i="13"/>
  <c r="H74" i="13"/>
  <c r="K74" i="13"/>
  <c r="L74" i="13"/>
  <c r="U74" i="13"/>
  <c r="W74" i="13"/>
  <c r="Z74" i="13"/>
  <c r="AA74" i="13"/>
  <c r="AB74" i="13"/>
  <c r="AD74" i="13"/>
  <c r="AE74" i="13"/>
  <c r="AF74" i="13"/>
  <c r="N103" i="10"/>
  <c r="AX517" i="10" s="1"/>
  <c r="A75" i="13" s="1"/>
  <c r="B75" i="13"/>
  <c r="AZ517" i="10"/>
  <c r="C75" i="13"/>
  <c r="BH517" i="10"/>
  <c r="K75" i="13"/>
  <c r="BI517" i="10"/>
  <c r="L75" i="13"/>
  <c r="BR517" i="10"/>
  <c r="U75" i="13"/>
  <c r="BT517" i="10"/>
  <c r="W75" i="13"/>
  <c r="Z75" i="13"/>
  <c r="AA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D77" i="13"/>
  <c r="AE77" i="13"/>
  <c r="AF77" i="13"/>
  <c r="Z73" i="10"/>
  <c r="AX520" i="10" s="1"/>
  <c r="A78" i="13" s="1"/>
  <c r="B78" i="13"/>
  <c r="AZ520" i="10"/>
  <c r="C78" i="13"/>
  <c r="H78" i="13"/>
  <c r="BH520" i="10"/>
  <c r="BE520" i="10" s="1"/>
  <c r="BI520" i="10"/>
  <c r="L78" i="13" s="1"/>
  <c r="BR520" i="10"/>
  <c r="U78" i="13" s="1"/>
  <c r="BT520" i="10"/>
  <c r="W78" i="13" s="1"/>
  <c r="Z78" i="13"/>
  <c r="AA78" i="13"/>
  <c r="AB78" i="13"/>
  <c r="AD78" i="13"/>
  <c r="AE78" i="13"/>
  <c r="AF78" i="13"/>
  <c r="Z76" i="10"/>
  <c r="AX521" i="10" s="1"/>
  <c r="A79" i="13" s="1"/>
  <c r="B79" i="13"/>
  <c r="AZ521" i="10"/>
  <c r="C79" i="13" s="1"/>
  <c r="BH521" i="10"/>
  <c r="K79" i="13" s="1"/>
  <c r="BI521" i="10"/>
  <c r="L79" i="13" s="1"/>
  <c r="BR521" i="10"/>
  <c r="U79" i="13" s="1"/>
  <c r="BT521" i="10"/>
  <c r="W79" i="13" s="1"/>
  <c r="Z79" i="13"/>
  <c r="AA79" i="13"/>
  <c r="AB79" i="13"/>
  <c r="AD79" i="13"/>
  <c r="AE79" i="13"/>
  <c r="AF79" i="13"/>
  <c r="Z79" i="10"/>
  <c r="AX522" i="10" s="1"/>
  <c r="A80" i="13" s="1"/>
  <c r="B80" i="13"/>
  <c r="AZ522" i="10"/>
  <c r="BE522" i="10" s="1"/>
  <c r="H80" i="13"/>
  <c r="BH522" i="10"/>
  <c r="K80" i="13" s="1"/>
  <c r="BI522" i="10"/>
  <c r="L80" i="13" s="1"/>
  <c r="BR522" i="10"/>
  <c r="U80" i="13" s="1"/>
  <c r="BT522" i="10"/>
  <c r="W80" i="13" s="1"/>
  <c r="Z80" i="13"/>
  <c r="AA80" i="13"/>
  <c r="AB80" i="13"/>
  <c r="AD80" i="13"/>
  <c r="AE80" i="13"/>
  <c r="AF80" i="13"/>
  <c r="Z82" i="10"/>
  <c r="B81" i="13"/>
  <c r="AZ523" i="10"/>
  <c r="BG523" i="10" s="1"/>
  <c r="J81" i="13" s="1"/>
  <c r="BH523" i="10"/>
  <c r="K81" i="13" s="1"/>
  <c r="BI523" i="10"/>
  <c r="L81" i="13" s="1"/>
  <c r="BR523" i="10"/>
  <c r="U81" i="13" s="1"/>
  <c r="BT523" i="10"/>
  <c r="W81" i="13" s="1"/>
  <c r="Z81" i="13"/>
  <c r="AA81" i="13"/>
  <c r="AB81" i="13"/>
  <c r="AD81" i="13"/>
  <c r="AE81" i="13"/>
  <c r="AF81" i="13"/>
  <c r="Z85" i="10"/>
  <c r="B82" i="13"/>
  <c r="AZ524" i="10"/>
  <c r="C82" i="13" s="1"/>
  <c r="H82" i="13"/>
  <c r="BH524" i="10"/>
  <c r="K82" i="13" s="1"/>
  <c r="BI524" i="10"/>
  <c r="L82" i="13"/>
  <c r="BR524" i="10"/>
  <c r="U82" i="13" s="1"/>
  <c r="BT524" i="10"/>
  <c r="W82" i="13" s="1"/>
  <c r="Z82" i="13"/>
  <c r="AA82" i="13"/>
  <c r="AB82" i="13"/>
  <c r="AD82" i="13"/>
  <c r="AE82" i="13"/>
  <c r="AF82" i="13"/>
  <c r="Z88" i="10"/>
  <c r="AX525" i="10" s="1"/>
  <c r="A83" i="13" s="1"/>
  <c r="B83" i="13"/>
  <c r="AZ525" i="10"/>
  <c r="C83" i="13" s="1"/>
  <c r="BH525" i="10"/>
  <c r="K83" i="13" s="1"/>
  <c r="BI525" i="10"/>
  <c r="L83" i="13" s="1"/>
  <c r="BR525" i="10"/>
  <c r="U83" i="13" s="1"/>
  <c r="BT525" i="10"/>
  <c r="W83" i="13" s="1"/>
  <c r="Z83" i="13"/>
  <c r="AA83" i="13"/>
  <c r="AB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D84" i="13"/>
  <c r="AE84" i="13"/>
  <c r="AF84" i="13"/>
  <c r="Z94" i="10"/>
  <c r="AX527" i="10" s="1"/>
  <c r="A85" i="13" s="1"/>
  <c r="B85" i="13"/>
  <c r="C85" i="13"/>
  <c r="K85" i="13"/>
  <c r="L85" i="13"/>
  <c r="U85" i="13"/>
  <c r="W85" i="13"/>
  <c r="Z85" i="13"/>
  <c r="AA85" i="13"/>
  <c r="AB85" i="13"/>
  <c r="AD85" i="13"/>
  <c r="AE85" i="13"/>
  <c r="AF85" i="13"/>
  <c r="Z97" i="10"/>
  <c r="AX528" i="10" s="1"/>
  <c r="A86" i="13" s="1"/>
  <c r="B86" i="13"/>
  <c r="C86" i="13"/>
  <c r="H86" i="13"/>
  <c r="K86" i="13"/>
  <c r="L86" i="13"/>
  <c r="U86" i="13"/>
  <c r="W86" i="13"/>
  <c r="Z86" i="13"/>
  <c r="AA86" i="13"/>
  <c r="AB86" i="13"/>
  <c r="AD86" i="13"/>
  <c r="AE86" i="13"/>
  <c r="AF86" i="13"/>
  <c r="Z100" i="10"/>
  <c r="AX529" i="10" s="1"/>
  <c r="A87" i="13" s="1"/>
  <c r="B87" i="13"/>
  <c r="C87" i="13"/>
  <c r="K87" i="13"/>
  <c r="L87" i="13"/>
  <c r="U87" i="13"/>
  <c r="W87" i="13"/>
  <c r="Z87" i="13"/>
  <c r="AA87" i="13"/>
  <c r="AB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D90" i="13"/>
  <c r="AE90" i="13"/>
  <c r="AF90" i="13"/>
  <c r="AL76" i="10"/>
  <c r="B91" i="13"/>
  <c r="AZ533" i="10"/>
  <c r="C91" i="13" s="1"/>
  <c r="BH533" i="10"/>
  <c r="K91" i="13" s="1"/>
  <c r="BI533" i="10"/>
  <c r="L91" i="13" s="1"/>
  <c r="BT533" i="10"/>
  <c r="W91" i="13" s="1"/>
  <c r="Z91" i="13"/>
  <c r="AA91" i="13"/>
  <c r="AB91" i="13"/>
  <c r="AD91" i="13"/>
  <c r="AE91" i="13"/>
  <c r="AF91" i="13"/>
  <c r="AL79" i="10"/>
  <c r="AX534" i="10" s="1"/>
  <c r="A92" i="13" s="1"/>
  <c r="B92" i="13"/>
  <c r="AZ534" i="10"/>
  <c r="BK534" i="10" s="1"/>
  <c r="N92" i="13" s="1"/>
  <c r="H92" i="13"/>
  <c r="BH534" i="10"/>
  <c r="K92" i="13" s="1"/>
  <c r="BI534" i="10"/>
  <c r="L92" i="13"/>
  <c r="BR534" i="10"/>
  <c r="U92" i="13" s="1"/>
  <c r="BT534" i="10"/>
  <c r="W92" i="13" s="1"/>
  <c r="Z92" i="13"/>
  <c r="AA92" i="13"/>
  <c r="AB92" i="13"/>
  <c r="AD92" i="13"/>
  <c r="AE92" i="13"/>
  <c r="AF92" i="13"/>
  <c r="AL82" i="10"/>
  <c r="AX535" i="10" s="1"/>
  <c r="A93" i="13" s="1"/>
  <c r="B93" i="13"/>
  <c r="AZ535" i="10"/>
  <c r="C93" i="13" s="1"/>
  <c r="BH535" i="10"/>
  <c r="K93" i="13" s="1"/>
  <c r="BI535" i="10"/>
  <c r="L93" i="13" s="1"/>
  <c r="BR535" i="10"/>
  <c r="U93" i="13" s="1"/>
  <c r="BT535" i="10"/>
  <c r="W93" i="13" s="1"/>
  <c r="Z93" i="13"/>
  <c r="AA93" i="13"/>
  <c r="AB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D94" i="13"/>
  <c r="AE94" i="13"/>
  <c r="AF94" i="13"/>
  <c r="B95" i="13"/>
  <c r="AZ537" i="10"/>
  <c r="C95" i="13"/>
  <c r="BH537" i="10"/>
  <c r="K95" i="13"/>
  <c r="BI537" i="10"/>
  <c r="L95" i="13"/>
  <c r="BR537" i="10"/>
  <c r="U95" i="13"/>
  <c r="BT537" i="10"/>
  <c r="W95" i="13"/>
  <c r="Z95" i="13"/>
  <c r="AA95" i="13"/>
  <c r="AB95" i="13"/>
  <c r="AD95" i="13"/>
  <c r="AE95" i="13"/>
  <c r="AF95" i="13"/>
  <c r="B96" i="13"/>
  <c r="AZ538" i="10"/>
  <c r="C96" i="13"/>
  <c r="H96" i="13"/>
  <c r="BH538" i="10"/>
  <c r="K96" i="13"/>
  <c r="BI538" i="10"/>
  <c r="L96" i="13"/>
  <c r="BR538" i="10"/>
  <c r="U96" i="13"/>
  <c r="BT538" i="10"/>
  <c r="W96" i="13"/>
  <c r="Z96" i="13"/>
  <c r="AA96" i="13"/>
  <c r="AB96" i="13"/>
  <c r="AD96" i="13"/>
  <c r="AE96" i="13"/>
  <c r="AF96" i="13"/>
  <c r="AL94" i="10"/>
  <c r="AX539" i="10" s="1"/>
  <c r="A97" i="13" s="1"/>
  <c r="B97" i="13"/>
  <c r="AZ539" i="10"/>
  <c r="C97" i="13"/>
  <c r="BH539" i="10"/>
  <c r="K97" i="13"/>
  <c r="BI539" i="10"/>
  <c r="L97" i="13"/>
  <c r="BR539" i="10"/>
  <c r="U97" i="13"/>
  <c r="BT539" i="10"/>
  <c r="W97" i="13"/>
  <c r="Z97" i="13"/>
  <c r="AA97" i="13"/>
  <c r="AB97" i="13"/>
  <c r="AD97" i="13"/>
  <c r="AE97" i="13"/>
  <c r="AF97" i="13"/>
  <c r="AL97" i="10"/>
  <c r="AX540" i="10" s="1"/>
  <c r="A98" i="13" s="1"/>
  <c r="B98" i="13"/>
  <c r="C98" i="13"/>
  <c r="H98" i="13"/>
  <c r="K98" i="13"/>
  <c r="L98" i="13"/>
  <c r="U98" i="13"/>
  <c r="W98" i="13"/>
  <c r="Z98" i="13"/>
  <c r="AA98" i="13"/>
  <c r="AB98" i="13"/>
  <c r="AD98" i="13"/>
  <c r="AE98" i="13"/>
  <c r="AF98" i="13"/>
  <c r="AL100" i="10"/>
  <c r="AX541" i="10" s="1"/>
  <c r="A99" i="13" s="1"/>
  <c r="B99" i="13"/>
  <c r="C99" i="13"/>
  <c r="K99" i="13"/>
  <c r="L99" i="13"/>
  <c r="U99" i="13"/>
  <c r="W99" i="13"/>
  <c r="Z99" i="13"/>
  <c r="AA99" i="13"/>
  <c r="AB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D187" i="13"/>
  <c r="AE187" i="13"/>
  <c r="AF187" i="13"/>
  <c r="B188" i="13"/>
  <c r="AZ630" i="10"/>
  <c r="BU630" i="10" s="1"/>
  <c r="X188" i="13" s="1"/>
  <c r="H188" i="13"/>
  <c r="BF630" i="10"/>
  <c r="I188" i="13" s="1"/>
  <c r="BG630" i="10"/>
  <c r="J188" i="13" s="1"/>
  <c r="BH630" i="10"/>
  <c r="K188" i="13" s="1"/>
  <c r="BI630" i="10"/>
  <c r="L188" i="13" s="1"/>
  <c r="BJ630" i="10"/>
  <c r="M188" i="13" s="1"/>
  <c r="N188" i="13"/>
  <c r="O188" i="13"/>
  <c r="P188" i="13"/>
  <c r="Q188" i="13"/>
  <c r="R188" i="13"/>
  <c r="S188" i="13"/>
  <c r="BQ630" i="10"/>
  <c r="T188" i="13" s="1"/>
  <c r="BR630" i="10"/>
  <c r="BT630" i="10"/>
  <c r="W188" i="13" s="1"/>
  <c r="Z188" i="13"/>
  <c r="AA188" i="13"/>
  <c r="AB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D210" i="13"/>
  <c r="AE210" i="13"/>
  <c r="AF210" i="13"/>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D215" i="13"/>
  <c r="AE215" i="13"/>
  <c r="AF215" i="13"/>
  <c r="B216" i="13"/>
  <c r="AZ658" i="10"/>
  <c r="C216" i="13" s="1"/>
  <c r="H216" i="13"/>
  <c r="BF658" i="10"/>
  <c r="I216" i="13" s="1"/>
  <c r="BG658" i="10"/>
  <c r="BH658" i="10"/>
  <c r="K216" i="13" s="1"/>
  <c r="BI658" i="10"/>
  <c r="L216" i="13"/>
  <c r="BJ658" i="10"/>
  <c r="M216" i="13" s="1"/>
  <c r="N216" i="13"/>
  <c r="O216" i="13"/>
  <c r="P216" i="13"/>
  <c r="Q216" i="13"/>
  <c r="R216" i="13"/>
  <c r="S216" i="13"/>
  <c r="BT658" i="10"/>
  <c r="W216" i="13" s="1"/>
  <c r="Z216" i="13"/>
  <c r="AA216" i="13"/>
  <c r="AB216" i="13"/>
  <c r="AD216" i="13"/>
  <c r="AE216" i="13"/>
  <c r="AF216" i="13"/>
  <c r="B217" i="13"/>
  <c r="AZ659" i="10"/>
  <c r="C217" i="13" s="1"/>
  <c r="BE659" i="10"/>
  <c r="H217" i="13" s="1"/>
  <c r="BF659" i="10"/>
  <c r="I217" i="13" s="1"/>
  <c r="BG659" i="10"/>
  <c r="J217" i="13" s="1"/>
  <c r="BH659" i="10"/>
  <c r="K217" i="13" s="1"/>
  <c r="BI659" i="10"/>
  <c r="L217" i="13" s="1"/>
  <c r="BJ659" i="10"/>
  <c r="M217" i="13" s="1"/>
  <c r="N217" i="13"/>
  <c r="O217" i="13"/>
  <c r="P217" i="13"/>
  <c r="Q217" i="13"/>
  <c r="R217" i="13"/>
  <c r="S217" i="13"/>
  <c r="BQ659" i="10"/>
  <c r="T217" i="13" s="1"/>
  <c r="BR659" i="10"/>
  <c r="U217" i="13" s="1"/>
  <c r="BT659" i="10"/>
  <c r="W217" i="13" s="1"/>
  <c r="Z217" i="13"/>
  <c r="AA217" i="13"/>
  <c r="AB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D221" i="13"/>
  <c r="AE221" i="13"/>
  <c r="AF221" i="13"/>
  <c r="B222" i="13"/>
  <c r="AZ664" i="10"/>
  <c r="C222" i="13" s="1"/>
  <c r="H222" i="13"/>
  <c r="BF664" i="10"/>
  <c r="I222" i="13" s="1"/>
  <c r="BG664" i="10"/>
  <c r="J222" i="13" s="1"/>
  <c r="BH664" i="10"/>
  <c r="K222" i="13" s="1"/>
  <c r="BI664" i="10"/>
  <c r="L222" i="13" s="1"/>
  <c r="BJ664" i="10"/>
  <c r="M222" i="13" s="1"/>
  <c r="N222" i="13"/>
  <c r="O222" i="13"/>
  <c r="P222" i="13"/>
  <c r="Q222" i="13"/>
  <c r="R222" i="13"/>
  <c r="S222" i="13"/>
  <c r="BQ664" i="10"/>
  <c r="T222" i="13" s="1"/>
  <c r="BR664" i="10"/>
  <c r="U222" i="13" s="1"/>
  <c r="BT664" i="10"/>
  <c r="W222" i="13" s="1"/>
  <c r="Z222" i="13"/>
  <c r="AA222" i="13"/>
  <c r="AB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D237" i="13"/>
  <c r="AE237" i="13"/>
  <c r="AF237" i="13"/>
  <c r="B238" i="13"/>
  <c r="AZ680" i="10"/>
  <c r="C238" i="13" s="1"/>
  <c r="H238" i="13"/>
  <c r="BF680" i="10"/>
  <c r="I238" i="13" s="1"/>
  <c r="BG680" i="10"/>
  <c r="J238" i="13" s="1"/>
  <c r="BH680" i="10"/>
  <c r="K238" i="13" s="1"/>
  <c r="BI680" i="10"/>
  <c r="L238" i="13" s="1"/>
  <c r="BJ680" i="10"/>
  <c r="M238" i="13"/>
  <c r="N238" i="13"/>
  <c r="O238" i="13"/>
  <c r="P238" i="13"/>
  <c r="Q238" i="13"/>
  <c r="R238" i="13"/>
  <c r="S238" i="13"/>
  <c r="BQ680" i="10"/>
  <c r="T238" i="13" s="1"/>
  <c r="BR680" i="10"/>
  <c r="U238" i="13" s="1"/>
  <c r="BT680" i="10"/>
  <c r="W238" i="13" s="1"/>
  <c r="Z238" i="13"/>
  <c r="AA238" i="13"/>
  <c r="AB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D270" i="13"/>
  <c r="AE270" i="13"/>
  <c r="AF270" i="13"/>
  <c r="B271" i="13"/>
  <c r="N271" i="13"/>
  <c r="O271" i="13"/>
  <c r="P271" i="13"/>
  <c r="Q271" i="13"/>
  <c r="R271" i="13"/>
  <c r="S271" i="13"/>
  <c r="Z271" i="13"/>
  <c r="AA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D275" i="13"/>
  <c r="AE275" i="13"/>
  <c r="AF275" i="13"/>
  <c r="B276" i="13"/>
  <c r="H276" i="13"/>
  <c r="N276" i="13"/>
  <c r="O276" i="13"/>
  <c r="P276" i="13"/>
  <c r="Q276" i="13"/>
  <c r="R276" i="13"/>
  <c r="S276" i="13"/>
  <c r="Z276" i="13"/>
  <c r="AA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D290" i="13"/>
  <c r="AE290" i="13"/>
  <c r="AF290" i="13"/>
  <c r="B291" i="13"/>
  <c r="N291" i="13"/>
  <c r="O291" i="13"/>
  <c r="P291" i="13"/>
  <c r="Q291" i="13"/>
  <c r="R291" i="13"/>
  <c r="S291" i="13"/>
  <c r="Z291" i="13"/>
  <c r="AA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D300" i="13"/>
  <c r="AE300" i="13"/>
  <c r="AF300" i="13"/>
  <c r="B301" i="13"/>
  <c r="N301" i="13"/>
  <c r="O301" i="13"/>
  <c r="P301" i="13"/>
  <c r="Q301" i="13"/>
  <c r="R301" i="13"/>
  <c r="S301" i="13"/>
  <c r="Z301" i="13"/>
  <c r="AA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D303" i="13"/>
  <c r="AE303" i="13"/>
  <c r="AF303" i="13"/>
  <c r="AL355" i="10"/>
  <c r="AX746" i="10" s="1"/>
  <c r="A304" i="13" s="1"/>
  <c r="B304" i="13"/>
  <c r="H304" i="13"/>
  <c r="N304" i="13"/>
  <c r="O304" i="13"/>
  <c r="P304" i="13"/>
  <c r="Q304" i="13"/>
  <c r="R304" i="13"/>
  <c r="S304" i="13"/>
  <c r="Z304" i="13"/>
  <c r="AA304" i="13"/>
  <c r="AB304" i="13"/>
  <c r="AD304" i="13"/>
  <c r="AE304" i="13"/>
  <c r="AF304" i="13"/>
  <c r="AL358" i="10"/>
  <c r="AX747" i="10" s="1"/>
  <c r="A305" i="13" s="1"/>
  <c r="B305" i="13"/>
  <c r="N305" i="13"/>
  <c r="O305" i="13"/>
  <c r="P305" i="13"/>
  <c r="Q305" i="13"/>
  <c r="R305" i="13"/>
  <c r="S305" i="13"/>
  <c r="Z305" i="13"/>
  <c r="AA305" i="13"/>
  <c r="AB305" i="13"/>
  <c r="AD305" i="13"/>
  <c r="AE305" i="13"/>
  <c r="AF305" i="13"/>
  <c r="B306" i="13"/>
  <c r="H306" i="13"/>
  <c r="N306" i="13"/>
  <c r="O306" i="13"/>
  <c r="P306" i="13"/>
  <c r="Q306" i="13"/>
  <c r="R306" i="13"/>
  <c r="S306" i="13"/>
  <c r="Z306" i="13"/>
  <c r="AA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D313" i="13"/>
  <c r="AE313" i="13"/>
  <c r="AF313" i="13"/>
  <c r="AX756" i="10"/>
  <c r="A314" i="13" s="1"/>
  <c r="B314" i="13"/>
  <c r="AZ756" i="10"/>
  <c r="C314" i="13"/>
  <c r="H314" i="13"/>
  <c r="I314" i="13"/>
  <c r="J314" i="13"/>
  <c r="K314" i="13"/>
  <c r="L314" i="13"/>
  <c r="M314" i="13"/>
  <c r="O314" i="13"/>
  <c r="BN756" i="10"/>
  <c r="Q314" i="13"/>
  <c r="R314" i="13"/>
  <c r="Z314" i="13"/>
  <c r="AA314" i="13"/>
  <c r="AB314" i="13"/>
  <c r="AD314" i="13"/>
  <c r="AE314" i="13"/>
  <c r="AF314" i="13"/>
  <c r="AX757" i="10"/>
  <c r="A315" i="13" s="1"/>
  <c r="B315" i="13"/>
  <c r="AZ757" i="10"/>
  <c r="C315" i="13"/>
  <c r="H315" i="13"/>
  <c r="I315" i="13"/>
  <c r="J315" i="13"/>
  <c r="K315" i="13"/>
  <c r="L315" i="13"/>
  <c r="M315" i="13"/>
  <c r="O315" i="13"/>
  <c r="BN757" i="10"/>
  <c r="Q315" i="13"/>
  <c r="R315" i="13"/>
  <c r="Z315" i="13"/>
  <c r="AA315" i="13"/>
  <c r="AB315" i="13"/>
  <c r="AD315" i="13"/>
  <c r="AE315" i="13"/>
  <c r="AF315" i="13"/>
  <c r="AX758" i="10"/>
  <c r="A316" i="13" s="1"/>
  <c r="B316" i="13"/>
  <c r="AZ758" i="10"/>
  <c r="C316" i="13"/>
  <c r="H316" i="13"/>
  <c r="I316" i="13"/>
  <c r="J316" i="13"/>
  <c r="K316" i="13"/>
  <c r="L316" i="13"/>
  <c r="M316" i="13"/>
  <c r="O316" i="13"/>
  <c r="BN758" i="10"/>
  <c r="Q316" i="13"/>
  <c r="R316" i="13"/>
  <c r="Z316" i="13"/>
  <c r="AA316" i="13"/>
  <c r="AB316" i="13"/>
  <c r="AD316" i="13"/>
  <c r="AE316" i="13"/>
  <c r="AF316" i="13"/>
  <c r="AX759" i="10"/>
  <c r="A317" i="13" s="1"/>
  <c r="B317" i="13"/>
  <c r="AZ759" i="10"/>
  <c r="C317" i="13"/>
  <c r="H317" i="13"/>
  <c r="I317" i="13"/>
  <c r="J317" i="13"/>
  <c r="K317" i="13"/>
  <c r="L317" i="13"/>
  <c r="M317" i="13"/>
  <c r="O317" i="13"/>
  <c r="BN759" i="10"/>
  <c r="Q317" i="13"/>
  <c r="R317" i="13"/>
  <c r="Z317" i="13"/>
  <c r="AA317" i="13"/>
  <c r="AB317" i="13"/>
  <c r="AD317" i="13"/>
  <c r="AE317" i="13"/>
  <c r="AF317" i="13"/>
  <c r="AX760" i="10"/>
  <c r="A318" i="13" s="1"/>
  <c r="B318" i="13"/>
  <c r="AZ760" i="10"/>
  <c r="C318" i="13"/>
  <c r="H318" i="13"/>
  <c r="I318" i="13"/>
  <c r="J318" i="13"/>
  <c r="K318" i="13"/>
  <c r="L318" i="13"/>
  <c r="M318" i="13"/>
  <c r="O318" i="13"/>
  <c r="BN760" i="10"/>
  <c r="Q318" i="13"/>
  <c r="R318" i="13"/>
  <c r="Z318" i="13"/>
  <c r="AA318" i="13"/>
  <c r="AB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D320" i="13"/>
  <c r="AE320" i="13"/>
  <c r="AF320" i="13"/>
  <c r="AX763" i="10"/>
  <c r="A321" i="13" s="1"/>
  <c r="B321" i="13"/>
  <c r="C321" i="13"/>
  <c r="H321" i="13"/>
  <c r="I321" i="13"/>
  <c r="J321" i="13"/>
  <c r="K321" i="13"/>
  <c r="L321" i="13"/>
  <c r="M321" i="13"/>
  <c r="O321" i="13"/>
  <c r="Q321" i="13"/>
  <c r="R321" i="13"/>
  <c r="Z321" i="13"/>
  <c r="AA321" i="13"/>
  <c r="AB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D323" i="13"/>
  <c r="AE323" i="13"/>
  <c r="AF323" i="13"/>
  <c r="AX766" i="10"/>
  <c r="A324" i="13" s="1"/>
  <c r="B324" i="13"/>
  <c r="AZ766" i="10"/>
  <c r="C324" i="13"/>
  <c r="H324" i="13"/>
  <c r="I324" i="13"/>
  <c r="J324" i="13"/>
  <c r="K324" i="13"/>
  <c r="L324" i="13"/>
  <c r="M324" i="13"/>
  <c r="O324" i="13"/>
  <c r="BN766" i="10"/>
  <c r="Q324" i="13"/>
  <c r="R324" i="13"/>
  <c r="Z324" i="13"/>
  <c r="AA324" i="13"/>
  <c r="AB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D330" i="13"/>
  <c r="AE330" i="13"/>
  <c r="AF330" i="13"/>
  <c r="AX773" i="10"/>
  <c r="A331" i="13" s="1"/>
  <c r="B331" i="13"/>
  <c r="AZ773" i="10"/>
  <c r="C331" i="13"/>
  <c r="H331" i="13"/>
  <c r="I331" i="13"/>
  <c r="J331" i="13"/>
  <c r="K331" i="13"/>
  <c r="L331" i="13"/>
  <c r="M331" i="13"/>
  <c r="O331" i="13"/>
  <c r="BN773" i="10"/>
  <c r="Q331" i="13"/>
  <c r="R331" i="13"/>
  <c r="Z331" i="13"/>
  <c r="AA331" i="13"/>
  <c r="AB331" i="13"/>
  <c r="AD331" i="13"/>
  <c r="AE331" i="13"/>
  <c r="AF331" i="13"/>
  <c r="AX774" i="10"/>
  <c r="A332" i="13" s="1"/>
  <c r="B332" i="13"/>
  <c r="C332" i="13"/>
  <c r="H332" i="13"/>
  <c r="I332" i="13"/>
  <c r="J332" i="13"/>
  <c r="K332" i="13"/>
  <c r="L332" i="13"/>
  <c r="M332" i="13"/>
  <c r="O332" i="13"/>
  <c r="Q332" i="13"/>
  <c r="R332" i="13"/>
  <c r="Z332" i="13"/>
  <c r="AA332" i="13"/>
  <c r="AB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D335" i="13"/>
  <c r="AE335" i="13"/>
  <c r="AF335" i="13"/>
  <c r="AX778" i="10"/>
  <c r="A336" i="13"/>
  <c r="B336" i="13"/>
  <c r="AZ778" i="10"/>
  <c r="C336" i="13" s="1"/>
  <c r="H336" i="13"/>
  <c r="I336" i="13"/>
  <c r="J336" i="13"/>
  <c r="K336" i="13"/>
  <c r="L336" i="13"/>
  <c r="M336" i="13"/>
  <c r="O336" i="13"/>
  <c r="BN778" i="10"/>
  <c r="Q336" i="13" s="1"/>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D338" i="13"/>
  <c r="AE338" i="13"/>
  <c r="AF338" i="13"/>
  <c r="AX781" i="10"/>
  <c r="A339" i="13"/>
  <c r="B339" i="13"/>
  <c r="AZ781" i="10"/>
  <c r="C339" i="13" s="1"/>
  <c r="H339" i="13"/>
  <c r="I339" i="13"/>
  <c r="J339" i="13"/>
  <c r="K339" i="13"/>
  <c r="L339" i="13"/>
  <c r="M339" i="13"/>
  <c r="O339" i="13"/>
  <c r="BN781" i="10"/>
  <c r="BP781" i="10" s="1"/>
  <c r="S339" i="13" s="1"/>
  <c r="Q339" i="13"/>
  <c r="R339" i="13"/>
  <c r="Z339" i="13"/>
  <c r="AA339" i="13"/>
  <c r="AB339" i="13"/>
  <c r="AD339" i="13"/>
  <c r="AE339" i="13"/>
  <c r="AF339" i="13"/>
  <c r="AX782" i="10"/>
  <c r="A340" i="13" s="1"/>
  <c r="B340" i="13"/>
  <c r="AZ782" i="10"/>
  <c r="C340" i="13"/>
  <c r="H340" i="13"/>
  <c r="I340" i="13"/>
  <c r="J340" i="13"/>
  <c r="K340" i="13"/>
  <c r="L340" i="13"/>
  <c r="M340" i="13"/>
  <c r="O340" i="13"/>
  <c r="BN782" i="10"/>
  <c r="Q340" i="13"/>
  <c r="R340" i="13"/>
  <c r="Z340" i="13"/>
  <c r="AA340" i="13"/>
  <c r="AB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D342" i="13"/>
  <c r="AE342" i="13"/>
  <c r="AF342" i="13"/>
  <c r="AX785" i="10"/>
  <c r="A343" i="13" s="1"/>
  <c r="B343" i="13"/>
  <c r="AZ785" i="10"/>
  <c r="C343" i="13"/>
  <c r="H343" i="13"/>
  <c r="I343" i="13"/>
  <c r="J343" i="13"/>
  <c r="K343" i="13"/>
  <c r="L343" i="13"/>
  <c r="M343" i="13"/>
  <c r="O343" i="13"/>
  <c r="BN785" i="10"/>
  <c r="Q343" i="13"/>
  <c r="R343" i="13"/>
  <c r="Z343" i="13"/>
  <c r="AA343" i="13"/>
  <c r="AB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D348" i="13"/>
  <c r="AE348" i="13"/>
  <c r="AF348" i="13"/>
  <c r="B349" i="13"/>
  <c r="H349" i="13"/>
  <c r="I349" i="13"/>
  <c r="J349" i="13"/>
  <c r="K349" i="13"/>
  <c r="L349" i="13"/>
  <c r="M349" i="13"/>
  <c r="O349" i="13"/>
  <c r="R349" i="13"/>
  <c r="Z349" i="13"/>
  <c r="AA349" i="13"/>
  <c r="AB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D356" i="13"/>
  <c r="AE356" i="13"/>
  <c r="AF356" i="13"/>
  <c r="B357" i="13"/>
  <c r="H357" i="13"/>
  <c r="I357" i="13"/>
  <c r="J357" i="13"/>
  <c r="K357" i="13"/>
  <c r="L357" i="13"/>
  <c r="M357" i="13"/>
  <c r="O357" i="13"/>
  <c r="R357" i="13"/>
  <c r="Z357" i="13"/>
  <c r="AA357" i="13"/>
  <c r="AB357" i="13"/>
  <c r="AD357" i="13"/>
  <c r="AE357" i="13"/>
  <c r="AF357" i="13"/>
  <c r="AX800" i="10"/>
  <c r="A358" i="13" s="1"/>
  <c r="B358" i="13"/>
  <c r="AZ800" i="10"/>
  <c r="C358" i="13"/>
  <c r="H358" i="13"/>
  <c r="I358" i="13"/>
  <c r="J358" i="13"/>
  <c r="K358" i="13"/>
  <c r="L358" i="13"/>
  <c r="M358" i="13"/>
  <c r="O358" i="13"/>
  <c r="BN800" i="10"/>
  <c r="Q358" i="13"/>
  <c r="R358" i="13"/>
  <c r="Z358" i="13"/>
  <c r="AA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D361" i="13"/>
  <c r="AE361" i="13"/>
  <c r="AF361" i="13"/>
  <c r="AX804" i="10"/>
  <c r="A362" i="13" s="1"/>
  <c r="B362" i="13"/>
  <c r="AZ804" i="10"/>
  <c r="C362" i="13"/>
  <c r="H362" i="13"/>
  <c r="I362" i="13"/>
  <c r="J362" i="13"/>
  <c r="K362" i="13"/>
  <c r="L362" i="13"/>
  <c r="M362" i="13"/>
  <c r="O362" i="13"/>
  <c r="BN804" i="10"/>
  <c r="Q362" i="13" s="1"/>
  <c r="R362" i="13"/>
  <c r="Z362" i="13"/>
  <c r="AA362" i="13"/>
  <c r="AB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D364" i="13"/>
  <c r="AE364" i="13"/>
  <c r="AF364" i="13"/>
  <c r="AX807" i="10"/>
  <c r="A365" i="13" s="1"/>
  <c r="B365" i="13"/>
  <c r="AZ807" i="10"/>
  <c r="C365" i="13"/>
  <c r="H365" i="13"/>
  <c r="I365" i="13"/>
  <c r="J365" i="13"/>
  <c r="K365" i="13"/>
  <c r="L365" i="13"/>
  <c r="M365" i="13"/>
  <c r="O365" i="13"/>
  <c r="BN807" i="10"/>
  <c r="Q365" i="13" s="1"/>
  <c r="R365" i="13"/>
  <c r="Z365" i="13"/>
  <c r="AA365" i="13"/>
  <c r="AB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D366" i="13"/>
  <c r="AE366" i="13"/>
  <c r="AF366" i="13"/>
  <c r="B367" i="13"/>
  <c r="AZ809" i="10"/>
  <c r="C367" i="13"/>
  <c r="H367" i="13"/>
  <c r="I367" i="13"/>
  <c r="J367" i="13"/>
  <c r="K367" i="13"/>
  <c r="L367" i="13"/>
  <c r="M367" i="13"/>
  <c r="O367" i="13"/>
  <c r="BN809" i="10"/>
  <c r="Q367" i="13"/>
  <c r="R367" i="13"/>
  <c r="Z367" i="13"/>
  <c r="AA367" i="13"/>
  <c r="AB367" i="13"/>
  <c r="AD367" i="13"/>
  <c r="AE367" i="13"/>
  <c r="AF367" i="13"/>
  <c r="AX810" i="10"/>
  <c r="A368" i="13"/>
  <c r="B368" i="13"/>
  <c r="C368" i="13"/>
  <c r="H368" i="13"/>
  <c r="I368" i="13"/>
  <c r="J368" i="13"/>
  <c r="K368" i="13"/>
  <c r="L368" i="13"/>
  <c r="M368" i="13"/>
  <c r="O368" i="13"/>
  <c r="Q368" i="13"/>
  <c r="R368" i="13"/>
  <c r="Z368" i="13"/>
  <c r="AA368" i="13"/>
  <c r="AB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D376" i="13"/>
  <c r="AE376" i="13"/>
  <c r="AF376" i="13"/>
  <c r="AX819" i="10"/>
  <c r="A377" i="13" s="1"/>
  <c r="B377" i="13"/>
  <c r="AZ819" i="10"/>
  <c r="C377" i="13"/>
  <c r="H377" i="13"/>
  <c r="I377" i="13"/>
  <c r="J377" i="13"/>
  <c r="K377" i="13"/>
  <c r="L377" i="13"/>
  <c r="M377" i="13"/>
  <c r="O377" i="13"/>
  <c r="R377" i="13"/>
  <c r="Z377" i="13"/>
  <c r="AA377" i="13"/>
  <c r="AB377" i="13"/>
  <c r="AD377" i="13"/>
  <c r="AE377" i="13"/>
  <c r="AF377" i="13"/>
  <c r="B378" i="13"/>
  <c r="AZ820" i="10"/>
  <c r="C378" i="13"/>
  <c r="H378" i="13"/>
  <c r="I378" i="13"/>
  <c r="J378" i="13"/>
  <c r="K378" i="13"/>
  <c r="L378" i="13"/>
  <c r="M378" i="13"/>
  <c r="O378" i="13"/>
  <c r="BN820" i="10"/>
  <c r="Q378" i="13"/>
  <c r="R378" i="13"/>
  <c r="Z378" i="13"/>
  <c r="AA378" i="13"/>
  <c r="AB378" i="13"/>
  <c r="AD378" i="13"/>
  <c r="AE378" i="13"/>
  <c r="AF378" i="13"/>
  <c r="AX821" i="10"/>
  <c r="A379" i="13" s="1"/>
  <c r="B379" i="13"/>
  <c r="C379" i="13"/>
  <c r="H379" i="13"/>
  <c r="I379" i="13"/>
  <c r="J379" i="13"/>
  <c r="K379" i="13"/>
  <c r="L379" i="13"/>
  <c r="M379" i="13"/>
  <c r="O379" i="13"/>
  <c r="Q379" i="13"/>
  <c r="R379" i="13"/>
  <c r="Z379" i="13"/>
  <c r="AA379" i="13"/>
  <c r="AB379" i="13"/>
  <c r="AD379" i="13"/>
  <c r="AE379" i="13"/>
  <c r="AF379" i="13"/>
  <c r="AX822" i="10"/>
  <c r="A380" i="13" s="1"/>
  <c r="B380" i="13"/>
  <c r="C380" i="13"/>
  <c r="H380" i="13"/>
  <c r="I380" i="13"/>
  <c r="J380" i="13"/>
  <c r="K380" i="13"/>
  <c r="L380" i="13"/>
  <c r="M380" i="13"/>
  <c r="O380" i="13"/>
  <c r="Q380" i="13"/>
  <c r="R380" i="13"/>
  <c r="Z380" i="13"/>
  <c r="AA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D384" i="13"/>
  <c r="AE384" i="13"/>
  <c r="AF384" i="13"/>
  <c r="AX827" i="10"/>
  <c r="A385" i="13" s="1"/>
  <c r="B385" i="13"/>
  <c r="AZ827" i="10"/>
  <c r="C385" i="13" s="1"/>
  <c r="H385" i="13"/>
  <c r="I385" i="13"/>
  <c r="J385" i="13"/>
  <c r="K385" i="13"/>
  <c r="L385" i="13"/>
  <c r="M385" i="13"/>
  <c r="O385" i="13"/>
  <c r="BN827" i="10"/>
  <c r="Q385" i="13" s="1"/>
  <c r="R385" i="13"/>
  <c r="Z385" i="13"/>
  <c r="AA385" i="13"/>
  <c r="AB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D388" i="13"/>
  <c r="AE388" i="13"/>
  <c r="AF388" i="13"/>
  <c r="AX831" i="10"/>
  <c r="A389" i="13" s="1"/>
  <c r="B389" i="13"/>
  <c r="C389" i="13"/>
  <c r="H389" i="13"/>
  <c r="I389" i="13"/>
  <c r="J389" i="13"/>
  <c r="K389" i="13"/>
  <c r="L389" i="13"/>
  <c r="M389" i="13"/>
  <c r="O389" i="13"/>
  <c r="Q389" i="13"/>
  <c r="R389" i="13"/>
  <c r="Z389" i="13"/>
  <c r="AA389" i="13"/>
  <c r="AB389" i="13"/>
  <c r="AD389" i="13"/>
  <c r="AE389" i="13"/>
  <c r="AF389" i="13"/>
  <c r="AX832" i="10"/>
  <c r="A390" i="13" s="1"/>
  <c r="B390" i="13"/>
  <c r="C390" i="13"/>
  <c r="H390" i="13"/>
  <c r="I390" i="13"/>
  <c r="J390" i="13"/>
  <c r="K390" i="13"/>
  <c r="L390" i="13"/>
  <c r="M390" i="13"/>
  <c r="O390" i="13"/>
  <c r="Q390" i="13"/>
  <c r="R390" i="13"/>
  <c r="Z390" i="13"/>
  <c r="AA390" i="13"/>
  <c r="AB390" i="13"/>
  <c r="AD390" i="13"/>
  <c r="AE390" i="13"/>
  <c r="AF390" i="13"/>
  <c r="AX833" i="10"/>
  <c r="A391" i="13" s="1"/>
  <c r="B391" i="13"/>
  <c r="C391" i="13"/>
  <c r="H391" i="13"/>
  <c r="I391" i="13"/>
  <c r="J391" i="13"/>
  <c r="K391" i="13"/>
  <c r="L391" i="13"/>
  <c r="M391" i="13"/>
  <c r="O391" i="13"/>
  <c r="Q391" i="13"/>
  <c r="R391" i="13"/>
  <c r="Z391" i="13"/>
  <c r="AA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D392" i="13"/>
  <c r="AE392" i="13"/>
  <c r="AF392" i="13"/>
  <c r="AX835" i="10"/>
  <c r="A393" i="13" s="1"/>
  <c r="B393" i="13"/>
  <c r="AZ835" i="10"/>
  <c r="C393" i="13"/>
  <c r="H393" i="13"/>
  <c r="I393" i="13"/>
  <c r="J393" i="13"/>
  <c r="K393" i="13"/>
  <c r="L393" i="13"/>
  <c r="M393" i="13"/>
  <c r="O393" i="13"/>
  <c r="BN835" i="10"/>
  <c r="Q393" i="13"/>
  <c r="R393" i="13"/>
  <c r="Z393" i="13"/>
  <c r="AA393" i="13"/>
  <c r="AB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D30" i="13"/>
  <c r="AE30" i="13"/>
  <c r="AF30" i="13"/>
  <c r="B27" i="10"/>
  <c r="AX447" i="10" s="1"/>
  <c r="A5" i="13" s="1"/>
  <c r="B5" i="13"/>
  <c r="AZ447" i="10"/>
  <c r="C5" i="13"/>
  <c r="BH447" i="10"/>
  <c r="K5" i="13"/>
  <c r="BI447" i="10"/>
  <c r="L5" i="13"/>
  <c r="BR447" i="10"/>
  <c r="U5" i="13"/>
  <c r="BT447" i="10"/>
  <c r="W5" i="13"/>
  <c r="Z5" i="13"/>
  <c r="AA5" i="13"/>
  <c r="AB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D7" i="13"/>
  <c r="AE7" i="13"/>
  <c r="AF7" i="13"/>
  <c r="B36" i="10"/>
  <c r="AX450" i="10" s="1"/>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D9" i="13"/>
  <c r="AE9" i="13"/>
  <c r="AF9" i="13"/>
  <c r="B42" i="10"/>
  <c r="AX452" i="10" s="1"/>
  <c r="A10" i="13" s="1"/>
  <c r="B10" i="13"/>
  <c r="AZ452" i="10"/>
  <c r="C10" i="13"/>
  <c r="H10" i="13"/>
  <c r="BH452" i="10"/>
  <c r="K10" i="13"/>
  <c r="BI452" i="10"/>
  <c r="L10" i="13"/>
  <c r="BR452" i="10"/>
  <c r="U10" i="13"/>
  <c r="BT452" i="10"/>
  <c r="W10" i="13"/>
  <c r="Z10" i="13"/>
  <c r="AA10" i="13"/>
  <c r="AB10" i="13"/>
  <c r="AD10" i="13"/>
  <c r="AE10" i="13"/>
  <c r="AF10" i="13"/>
  <c r="B45" i="10"/>
  <c r="AX453" i="10" s="1"/>
  <c r="A11" i="13" s="1"/>
  <c r="B11" i="13"/>
  <c r="C11" i="13"/>
  <c r="K11" i="13"/>
  <c r="L11" i="13"/>
  <c r="U11" i="13"/>
  <c r="W11" i="13"/>
  <c r="Z11" i="13"/>
  <c r="AA11" i="13"/>
  <c r="AB11" i="13"/>
  <c r="AD11" i="13"/>
  <c r="AE11" i="13"/>
  <c r="AF11" i="13"/>
  <c r="B48" i="10"/>
  <c r="AX454" i="10"/>
  <c r="A12" i="13" s="1"/>
  <c r="B12" i="13"/>
  <c r="C12" i="13"/>
  <c r="H12" i="13"/>
  <c r="K12" i="13"/>
  <c r="L12" i="13"/>
  <c r="U12" i="13"/>
  <c r="W12" i="13"/>
  <c r="Z12" i="13"/>
  <c r="AA12" i="13"/>
  <c r="AB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D14" i="13"/>
  <c r="AE14" i="13"/>
  <c r="AF14" i="13"/>
  <c r="N21" i="10"/>
  <c r="AX457" i="10" s="1"/>
  <c r="A15" i="13" s="1"/>
  <c r="B15" i="13"/>
  <c r="AZ457" i="10"/>
  <c r="C15" i="13"/>
  <c r="BH457" i="10"/>
  <c r="K15" i="13"/>
  <c r="BI457" i="10"/>
  <c r="L15" i="13"/>
  <c r="BR457" i="10"/>
  <c r="U15" i="13"/>
  <c r="BT457" i="10"/>
  <c r="W15" i="13"/>
  <c r="Z15" i="13"/>
  <c r="AA15" i="13"/>
  <c r="AB15" i="13"/>
  <c r="AD15" i="13"/>
  <c r="AE15" i="13"/>
  <c r="AF15" i="13"/>
  <c r="N24" i="10"/>
  <c r="AX458" i="10" s="1"/>
  <c r="A16" i="13" s="1"/>
  <c r="B16" i="13"/>
  <c r="AZ458" i="10"/>
  <c r="C16" i="13"/>
  <c r="H16" i="13"/>
  <c r="BH458" i="10"/>
  <c r="K16" i="13" s="1"/>
  <c r="BI458" i="10"/>
  <c r="L16" i="13"/>
  <c r="BR458" i="10"/>
  <c r="U16" i="13" s="1"/>
  <c r="BT458" i="10"/>
  <c r="W16" i="13" s="1"/>
  <c r="Z16" i="13"/>
  <c r="AA16" i="13"/>
  <c r="AB16" i="13"/>
  <c r="AD16" i="13"/>
  <c r="AE16" i="13"/>
  <c r="AF16" i="13"/>
  <c r="N27" i="10"/>
  <c r="AX459" i="10" s="1"/>
  <c r="A17" i="13" s="1"/>
  <c r="B17" i="13"/>
  <c r="AZ459" i="10"/>
  <c r="C17" i="13" s="1"/>
  <c r="BH459" i="10"/>
  <c r="K17" i="13" s="1"/>
  <c r="BI459" i="10"/>
  <c r="L17" i="13" s="1"/>
  <c r="BR459" i="10"/>
  <c r="U17" i="13" s="1"/>
  <c r="BT459" i="10"/>
  <c r="W17" i="13"/>
  <c r="Z17" i="13"/>
  <c r="AA17" i="13"/>
  <c r="AB17" i="13"/>
  <c r="AD17" i="13"/>
  <c r="AE17" i="13"/>
  <c r="AF17" i="13"/>
  <c r="N30" i="10"/>
  <c r="AX460" i="10" s="1"/>
  <c r="A18" i="13" s="1"/>
  <c r="B18" i="13"/>
  <c r="AZ460" i="10"/>
  <c r="C18" i="13"/>
  <c r="H18" i="13"/>
  <c r="BH460" i="10"/>
  <c r="K18" i="13" s="1"/>
  <c r="BI460" i="10"/>
  <c r="L18" i="13" s="1"/>
  <c r="BR460" i="10"/>
  <c r="U18" i="13" s="1"/>
  <c r="BT460" i="10"/>
  <c r="W18" i="13"/>
  <c r="Z18" i="13"/>
  <c r="AA18" i="13"/>
  <c r="AB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D20" i="13"/>
  <c r="AE20" i="13"/>
  <c r="AF20" i="13"/>
  <c r="N39" i="10"/>
  <c r="AX463" i="10" s="1"/>
  <c r="A21" i="13" s="1"/>
  <c r="B21" i="13"/>
  <c r="AZ463" i="10"/>
  <c r="C21" i="13"/>
  <c r="BH463" i="10"/>
  <c r="K21" i="13"/>
  <c r="BI463" i="10"/>
  <c r="L21" i="13"/>
  <c r="BR463" i="10"/>
  <c r="U21" i="13"/>
  <c r="BT463" i="10"/>
  <c r="W21" i="13"/>
  <c r="Z21" i="13"/>
  <c r="AA21" i="13"/>
  <c r="AB21" i="13"/>
  <c r="AD21" i="13"/>
  <c r="AE21" i="13"/>
  <c r="AF21" i="13"/>
  <c r="N42" i="10"/>
  <c r="AX464" i="10" s="1"/>
  <c r="A22" i="13" s="1"/>
  <c r="B22" i="13"/>
  <c r="AZ464" i="10"/>
  <c r="C22" i="13"/>
  <c r="H22" i="13"/>
  <c r="BH464" i="10"/>
  <c r="K22" i="13"/>
  <c r="BI464" i="10"/>
  <c r="L22" i="13"/>
  <c r="BR464" i="10"/>
  <c r="U22" i="13"/>
  <c r="BT464" i="10"/>
  <c r="W22" i="13"/>
  <c r="Z22" i="13"/>
  <c r="AA22" i="13"/>
  <c r="AB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D24" i="13"/>
  <c r="AE24" i="13"/>
  <c r="AF24" i="13"/>
  <c r="N51" i="10"/>
  <c r="AX467" i="10"/>
  <c r="A25" i="13" s="1"/>
  <c r="B25" i="13"/>
  <c r="AZ467" i="10"/>
  <c r="C25" i="13"/>
  <c r="BH467" i="10"/>
  <c r="K25" i="13"/>
  <c r="BI467" i="10"/>
  <c r="L25" i="13"/>
  <c r="BR467" i="10"/>
  <c r="U25" i="13"/>
  <c r="BT467" i="10"/>
  <c r="W25" i="13"/>
  <c r="Z25" i="13"/>
  <c r="AA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D4" i="13"/>
  <c r="AE4" i="13"/>
  <c r="AF4" i="13"/>
  <c r="AG2" i="13"/>
  <c r="BA447" i="10"/>
  <c r="BW447" i="10"/>
  <c r="AG5" i="13" s="1"/>
  <c r="BA448" i="10"/>
  <c r="BW448" i="10"/>
  <c r="AG6" i="13" s="1"/>
  <c r="BA449" i="10"/>
  <c r="BW449" i="10"/>
  <c r="AG7" i="13" s="1"/>
  <c r="BA450" i="10"/>
  <c r="BW450" i="10"/>
  <c r="AG8" i="13" s="1"/>
  <c r="BA451" i="10"/>
  <c r="BW451" i="10"/>
  <c r="AG9" i="13" s="1"/>
  <c r="BA452" i="10"/>
  <c r="BW452" i="10"/>
  <c r="AG10" i="13" s="1"/>
  <c r="BW453" i="10"/>
  <c r="AG11" i="13"/>
  <c r="BW454" i="10"/>
  <c r="AG12" i="13" s="1"/>
  <c r="BW456" i="10"/>
  <c r="AG14" i="13" s="1"/>
  <c r="BA457" i="10"/>
  <c r="BW457" i="10"/>
  <c r="AG15" i="13" s="1"/>
  <c r="BA460" i="10"/>
  <c r="BW460" i="10"/>
  <c r="AG18" i="13" s="1"/>
  <c r="BA462" i="10"/>
  <c r="BW462" i="10"/>
  <c r="AG20" i="13" s="1"/>
  <c r="BA463" i="10"/>
  <c r="BW463" i="10"/>
  <c r="AG21" i="13" s="1"/>
  <c r="BA464" i="10"/>
  <c r="BW464" i="10"/>
  <c r="AG22" i="13" s="1"/>
  <c r="BW465" i="10"/>
  <c r="AG23" i="13"/>
  <c r="BW466" i="10"/>
  <c r="AG24" i="13"/>
  <c r="BW467" i="10"/>
  <c r="AG25" i="13" s="1"/>
  <c r="BW468" i="10"/>
  <c r="AG26" i="13"/>
  <c r="BW469" i="10"/>
  <c r="AG27" i="13"/>
  <c r="BA470" i="10"/>
  <c r="BW470" i="10" s="1"/>
  <c r="AG28" i="13" s="1"/>
  <c r="BA471" i="10"/>
  <c r="BW471" i="10"/>
  <c r="AG29" i="13"/>
  <c r="BA473" i="10"/>
  <c r="BA474" i="10"/>
  <c r="BW474" i="10" s="1"/>
  <c r="AG32" i="13" s="1"/>
  <c r="BA476" i="10"/>
  <c r="BW476" i="10" s="1"/>
  <c r="AG34" i="13" s="1"/>
  <c r="BA477" i="10"/>
  <c r="BW477" i="10"/>
  <c r="AG35" i="13"/>
  <c r="BW478" i="10"/>
  <c r="AG36" i="13"/>
  <c r="BW479" i="10"/>
  <c r="AG37" i="13" s="1"/>
  <c r="BW480" i="10"/>
  <c r="AG38" i="13" s="1"/>
  <c r="BW481" i="10"/>
  <c r="AG39" i="13" s="1"/>
  <c r="BA482" i="10"/>
  <c r="BW482" i="10" s="1"/>
  <c r="AG40" i="13" s="1"/>
  <c r="BA484" i="10"/>
  <c r="BW484" i="10" s="1"/>
  <c r="AG42" i="13" s="1"/>
  <c r="BA485" i="10"/>
  <c r="BW485" i="10"/>
  <c r="AG43" i="13"/>
  <c r="BA487" i="10"/>
  <c r="BW487" i="10" s="1"/>
  <c r="AG45" i="13" s="1"/>
  <c r="BA488" i="10"/>
  <c r="D46" i="13" s="1"/>
  <c r="BW488" i="10"/>
  <c r="AG46" i="13" s="1"/>
  <c r="BA489" i="10"/>
  <c r="BW489" i="10" s="1"/>
  <c r="AG47" i="13" s="1"/>
  <c r="BW492" i="10"/>
  <c r="AG50" i="13"/>
  <c r="BW493" i="10"/>
  <c r="AG51" i="13"/>
  <c r="BW494" i="10"/>
  <c r="AG52" i="13" s="1"/>
  <c r="BA495" i="10"/>
  <c r="BW495" i="10"/>
  <c r="AG53" i="13" s="1"/>
  <c r="BA496" i="10"/>
  <c r="BW496" i="10"/>
  <c r="AG54" i="13" s="1"/>
  <c r="BA497" i="10"/>
  <c r="BW497" i="10"/>
  <c r="AG55" i="13" s="1"/>
  <c r="BA498" i="10"/>
  <c r="D56" i="13" s="1"/>
  <c r="BW502" i="10"/>
  <c r="AG60" i="13"/>
  <c r="BW503" i="10"/>
  <c r="AG61" i="13"/>
  <c r="BW504" i="10"/>
  <c r="AG62" i="13" s="1"/>
  <c r="BW505" i="10"/>
  <c r="AG63" i="13" s="1"/>
  <c r="BW506" i="10"/>
  <c r="AG64" i="13" s="1"/>
  <c r="BA509" i="10"/>
  <c r="BW509" i="10" s="1"/>
  <c r="AG67" i="13" s="1"/>
  <c r="BA510" i="10"/>
  <c r="D68" i="13" s="1"/>
  <c r="BW510" i="10"/>
  <c r="AG68" i="13" s="1"/>
  <c r="BA511" i="10"/>
  <c r="D69" i="13" s="1"/>
  <c r="BW511" i="10"/>
  <c r="AG69" i="13" s="1"/>
  <c r="BW513" i="10"/>
  <c r="AG71" i="13" s="1"/>
  <c r="BW514" i="10"/>
  <c r="AG72" i="13"/>
  <c r="BW515" i="10"/>
  <c r="AG73" i="13"/>
  <c r="BW516" i="10"/>
  <c r="AG74" i="13" s="1"/>
  <c r="BW517" i="10"/>
  <c r="AG75" i="13"/>
  <c r="BW518" i="10"/>
  <c r="AG76" i="13"/>
  <c r="BW519" i="10"/>
  <c r="AG77" i="13" s="1"/>
  <c r="BW523" i="10"/>
  <c r="AG81" i="13" s="1"/>
  <c r="BW524" i="10"/>
  <c r="AG82" i="13" s="1"/>
  <c r="BW525" i="10"/>
  <c r="AG83" i="13" s="1"/>
  <c r="BA526" i="10"/>
  <c r="D84" i="13" s="1"/>
  <c r="BW526" i="10"/>
  <c r="AG84" i="13" s="1"/>
  <c r="BW527" i="10"/>
  <c r="AG85" i="13"/>
  <c r="BW528" i="10"/>
  <c r="AG86" i="13" s="1"/>
  <c r="BW529" i="10"/>
  <c r="AG87" i="13"/>
  <c r="BW531" i="10"/>
  <c r="AG89" i="13"/>
  <c r="BW535" i="10"/>
  <c r="AG93" i="13" s="1"/>
  <c r="BA536" i="10"/>
  <c r="D94" i="13" s="1"/>
  <c r="BW536" i="10"/>
  <c r="AG94" i="13" s="1"/>
  <c r="BW538" i="10"/>
  <c r="AG96" i="13" s="1"/>
  <c r="BW539" i="10"/>
  <c r="AG97" i="13"/>
  <c r="BW540" i="10"/>
  <c r="AG98" i="13"/>
  <c r="BW541" i="10"/>
  <c r="AG99" i="13" s="1"/>
  <c r="BW542" i="10"/>
  <c r="AG100" i="13" s="1"/>
  <c r="BW543" i="10"/>
  <c r="AG101" i="13" s="1"/>
  <c r="BW544" i="10"/>
  <c r="AG102" i="13"/>
  <c r="BW545" i="10"/>
  <c r="AG103" i="13"/>
  <c r="BW546" i="10"/>
  <c r="AG104" i="13" s="1"/>
  <c r="BW547" i="10"/>
  <c r="AG105" i="13"/>
  <c r="BW548" i="10"/>
  <c r="AG106" i="13"/>
  <c r="BW549" i="10"/>
  <c r="AG107" i="13" s="1"/>
  <c r="BW550" i="10"/>
  <c r="AG108" i="13"/>
  <c r="BW551" i="10"/>
  <c r="AG109" i="13"/>
  <c r="BW552" i="10"/>
  <c r="AG110" i="13" s="1"/>
  <c r="BW553" i="10"/>
  <c r="AG111" i="13"/>
  <c r="BW554" i="10"/>
  <c r="AG112" i="13"/>
  <c r="BW555" i="10"/>
  <c r="AG113" i="13" s="1"/>
  <c r="BW556" i="10"/>
  <c r="AG114" i="13"/>
  <c r="BW557" i="10"/>
  <c r="AG115" i="13"/>
  <c r="BW558" i="10"/>
  <c r="AG116" i="13" s="1"/>
  <c r="BW559" i="10"/>
  <c r="AG117" i="13"/>
  <c r="BW560" i="10"/>
  <c r="AG118" i="13"/>
  <c r="BW561" i="10"/>
  <c r="AG119" i="13" s="1"/>
  <c r="BW562" i="10"/>
  <c r="AG120" i="13"/>
  <c r="BW563" i="10"/>
  <c r="AG121" i="13"/>
  <c r="BW564" i="10"/>
  <c r="AG122" i="13" s="1"/>
  <c r="BW565" i="10"/>
  <c r="AG123" i="13"/>
  <c r="BW566" i="10"/>
  <c r="AG124" i="13"/>
  <c r="BW567" i="10"/>
  <c r="AG125" i="13" s="1"/>
  <c r="BW568" i="10"/>
  <c r="AG126" i="13"/>
  <c r="BW569" i="10"/>
  <c r="AG127" i="13"/>
  <c r="BW570" i="10"/>
  <c r="AG128" i="13" s="1"/>
  <c r="BW571" i="10"/>
  <c r="AG129" i="13"/>
  <c r="BW572" i="10"/>
  <c r="AG130" i="13"/>
  <c r="BW573" i="10"/>
  <c r="AG131" i="13" s="1"/>
  <c r="BW574" i="10"/>
  <c r="AG132" i="13"/>
  <c r="BW575" i="10"/>
  <c r="AG133" i="13"/>
  <c r="BW576" i="10"/>
  <c r="AG134" i="13" s="1"/>
  <c r="BW577" i="10"/>
  <c r="AG135" i="13"/>
  <c r="BW578" i="10"/>
  <c r="AG136" i="13"/>
  <c r="BW579" i="10"/>
  <c r="AG137" i="13" s="1"/>
  <c r="BW580" i="10"/>
  <c r="AG138" i="13"/>
  <c r="BW581" i="10"/>
  <c r="AG139" i="13"/>
  <c r="BW582" i="10"/>
  <c r="AG140" i="13" s="1"/>
  <c r="BW583" i="10"/>
  <c r="AG141" i="13"/>
  <c r="BW584" i="10"/>
  <c r="AG142" i="13"/>
  <c r="BW585" i="10"/>
  <c r="AG143" i="13" s="1"/>
  <c r="BW586" i="10"/>
  <c r="AG144" i="13"/>
  <c r="BW587" i="10"/>
  <c r="AG145" i="13"/>
  <c r="BW588" i="10"/>
  <c r="AG146" i="13" s="1"/>
  <c r="BW589" i="10"/>
  <c r="AG147" i="13"/>
  <c r="BW590" i="10"/>
  <c r="AG148" i="13"/>
  <c r="BW591" i="10"/>
  <c r="AG149" i="13" s="1"/>
  <c r="BW592" i="10"/>
  <c r="AG150" i="13"/>
  <c r="BW593" i="10"/>
  <c r="AG151" i="13"/>
  <c r="BW594" i="10"/>
  <c r="AG152" i="13" s="1"/>
  <c r="BW595" i="10"/>
  <c r="AG153" i="13"/>
  <c r="BW596" i="10"/>
  <c r="AG154" i="13"/>
  <c r="BW597" i="10"/>
  <c r="AG155" i="13" s="1"/>
  <c r="BW598" i="10"/>
  <c r="AG156" i="13"/>
  <c r="BA600" i="10"/>
  <c r="BW600" i="10"/>
  <c r="AG158" i="13" s="1"/>
  <c r="BW602" i="10"/>
  <c r="AG160" i="13" s="1"/>
  <c r="BW603" i="10"/>
  <c r="AG161" i="13"/>
  <c r="BW604" i="10"/>
  <c r="AG162" i="13" s="1"/>
  <c r="BW605" i="10"/>
  <c r="AG163" i="13"/>
  <c r="BW606" i="10"/>
  <c r="AG164" i="13"/>
  <c r="BW607" i="10"/>
  <c r="AG165" i="13" s="1"/>
  <c r="BW608" i="10"/>
  <c r="AG166" i="13"/>
  <c r="BW609" i="10"/>
  <c r="AG167" i="13"/>
  <c r="BW610" i="10"/>
  <c r="AG168" i="13" s="1"/>
  <c r="BW611" i="10"/>
  <c r="AG169" i="13"/>
  <c r="BW612" i="10"/>
  <c r="AG170" i="13"/>
  <c r="BW613" i="10"/>
  <c r="AG171" i="13" s="1"/>
  <c r="BW614" i="10"/>
  <c r="AG172" i="13"/>
  <c r="BW615" i="10"/>
  <c r="AG173" i="13"/>
  <c r="BW616" i="10"/>
  <c r="AG174" i="13" s="1"/>
  <c r="BW617" i="10"/>
  <c r="AG175" i="13"/>
  <c r="BW618" i="10"/>
  <c r="AG176" i="13"/>
  <c r="BW619" i="10"/>
  <c r="AG177" i="13" s="1"/>
  <c r="BW620" i="10"/>
  <c r="AG178" i="13"/>
  <c r="BW621" i="10"/>
  <c r="AG179" i="13"/>
  <c r="BW622" i="10"/>
  <c r="AG180" i="13" s="1"/>
  <c r="BW623" i="10"/>
  <c r="AG181" i="13"/>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c r="BW634" i="10"/>
  <c r="AG192" i="13"/>
  <c r="BW635" i="10"/>
  <c r="AG193" i="13" s="1"/>
  <c r="BW636" i="10"/>
  <c r="AG194" i="13"/>
  <c r="BW637" i="10"/>
  <c r="AG195" i="13"/>
  <c r="BW638" i="10"/>
  <c r="AG196" i="13" s="1"/>
  <c r="BW639" i="10"/>
  <c r="AG197" i="13"/>
  <c r="BW640" i="10"/>
  <c r="AG198" i="13"/>
  <c r="BW641" i="10"/>
  <c r="AG199" i="13" s="1"/>
  <c r="BW642" i="10"/>
  <c r="AG200" i="13"/>
  <c r="BW643" i="10"/>
  <c r="AG201" i="13"/>
  <c r="BW644" i="10"/>
  <c r="AG202" i="13" s="1"/>
  <c r="BW645" i="10"/>
  <c r="AG203" i="13"/>
  <c r="BW646" i="10"/>
  <c r="AG204" i="13"/>
  <c r="BW647" i="10"/>
  <c r="AG205" i="13" s="1"/>
  <c r="BW648" i="10"/>
  <c r="AG206" i="13"/>
  <c r="BW649" i="10"/>
  <c r="AG207" i="13"/>
  <c r="BW650" i="10"/>
  <c r="AG208" i="13" s="1"/>
  <c r="BW651" i="10"/>
  <c r="AG209" i="13"/>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s="1"/>
  <c r="BW669" i="10"/>
  <c r="AG227" i="13"/>
  <c r="BW670" i="10"/>
  <c r="AG228" i="13" s="1"/>
  <c r="BW671" i="10"/>
  <c r="AG229" i="13" s="1"/>
  <c r="BW672" i="10"/>
  <c r="AG230" i="13"/>
  <c r="BW673" i="10"/>
  <c r="AG231" i="13" s="1"/>
  <c r="BW674" i="10"/>
  <c r="AG232" i="13" s="1"/>
  <c r="BW675" i="10"/>
  <c r="AG233" i="13"/>
  <c r="BW676" i="10"/>
  <c r="AG234" i="13" s="1"/>
  <c r="BW677" i="10"/>
  <c r="AG235" i="13" s="1"/>
  <c r="BW678" i="10"/>
  <c r="AG236" i="13"/>
  <c r="BW679" i="10"/>
  <c r="AG237" i="13" s="1"/>
  <c r="BA680" i="10"/>
  <c r="BW680" i="10" s="1"/>
  <c r="AG238" i="13" s="1"/>
  <c r="BA681" i="10"/>
  <c r="BW681" i="10" s="1"/>
  <c r="AG239" i="13" s="1"/>
  <c r="BA687" i="10"/>
  <c r="BW687" i="10"/>
  <c r="AG245" i="13" s="1"/>
  <c r="BW688" i="10"/>
  <c r="AG246" i="13" s="1"/>
  <c r="BW689" i="10"/>
  <c r="AG247" i="13" s="1"/>
  <c r="BW690" i="10"/>
  <c r="AG248" i="13"/>
  <c r="BW691" i="10"/>
  <c r="AG249" i="13" s="1"/>
  <c r="BW692" i="10"/>
  <c r="AG250" i="13" s="1"/>
  <c r="BW693" i="10"/>
  <c r="AG251" i="13"/>
  <c r="BW694" i="10"/>
  <c r="AG252" i="13" s="1"/>
  <c r="BW695" i="10"/>
  <c r="AG253" i="13" s="1"/>
  <c r="BW696" i="10"/>
  <c r="AG254" i="13"/>
  <c r="BW697" i="10"/>
  <c r="AG255" i="13" s="1"/>
  <c r="BW698" i="10"/>
  <c r="AG256" i="13" s="1"/>
  <c r="BW699" i="10"/>
  <c r="AG257" i="13"/>
  <c r="BW700" i="10"/>
  <c r="AG258" i="13" s="1"/>
  <c r="BW701" i="10"/>
  <c r="AG259" i="13" s="1"/>
  <c r="BW702" i="10"/>
  <c r="AG260" i="13"/>
  <c r="BW703" i="10"/>
  <c r="AG261" i="13" s="1"/>
  <c r="BW704" i="10"/>
  <c r="AG262" i="13" s="1"/>
  <c r="BW705" i="10"/>
  <c r="AG263" i="13"/>
  <c r="BW706" i="10"/>
  <c r="AG264" i="13" s="1"/>
  <c r="BW707" i="10"/>
  <c r="AG265" i="13" s="1"/>
  <c r="BW708" i="10"/>
  <c r="AG266" i="13"/>
  <c r="BW709" i="10"/>
  <c r="AG267" i="13" s="1"/>
  <c r="BA710" i="10"/>
  <c r="D268" i="13" s="1"/>
  <c r="BW710" i="10"/>
  <c r="AG268" i="13" s="1"/>
  <c r="BW711" i="10"/>
  <c r="AG269" i="13"/>
  <c r="BW712" i="10"/>
  <c r="AG270" i="13" s="1"/>
  <c r="BW714" i="10"/>
  <c r="AG272" i="13" s="1"/>
  <c r="BA715" i="10"/>
  <c r="BW715" i="10" s="1"/>
  <c r="AG273" i="13" s="1"/>
  <c r="BA716" i="10"/>
  <c r="BW716" i="10"/>
  <c r="AG274" i="13" s="1"/>
  <c r="BW717" i="10"/>
  <c r="AG275" i="13" s="1"/>
  <c r="BW719" i="10"/>
  <c r="AG277" i="13"/>
  <c r="BA720" i="10"/>
  <c r="BW720" i="10"/>
  <c r="AG278" i="13" s="1"/>
  <c r="BA721" i="10"/>
  <c r="BW721" i="10"/>
  <c r="AG279" i="13" s="1"/>
  <c r="BA722" i="10"/>
  <c r="BW722" i="10"/>
  <c r="AG280" i="13"/>
  <c r="BW724" i="10"/>
  <c r="AG282" i="13"/>
  <c r="BA725" i="10"/>
  <c r="BW725" i="10"/>
  <c r="AG283" i="13"/>
  <c r="BA726" i="10"/>
  <c r="BW726" i="10"/>
  <c r="AG284" i="13"/>
  <c r="BW729" i="10"/>
  <c r="AG287" i="13" s="1"/>
  <c r="BA730" i="10"/>
  <c r="D288" i="13" s="1"/>
  <c r="BW730" i="10"/>
  <c r="AG288" i="13" s="1"/>
  <c r="BA731" i="10"/>
  <c r="BW731" i="10" s="1"/>
  <c r="AG289" i="13" s="1"/>
  <c r="BA732" i="10"/>
  <c r="BW732" i="10" s="1"/>
  <c r="AG290" i="13" s="1"/>
  <c r="BW734" i="10"/>
  <c r="AG292" i="13" s="1"/>
  <c r="BA736" i="10"/>
  <c r="BW736" i="10"/>
  <c r="AG294" i="13" s="1"/>
  <c r="BA737" i="10"/>
  <c r="BW737" i="10"/>
  <c r="AG295" i="13" s="1"/>
  <c r="BW739" i="10"/>
  <c r="AG297" i="13"/>
  <c r="BA740" i="10"/>
  <c r="BW740" i="10" s="1"/>
  <c r="AG298" i="13" s="1"/>
  <c r="BW744" i="10"/>
  <c r="AG302" i="13"/>
  <c r="BA745" i="10"/>
  <c r="BW745" i="10" s="1"/>
  <c r="AG303" i="13" s="1"/>
  <c r="BW749" i="10"/>
  <c r="AG307" i="13"/>
  <c r="BW750" i="10"/>
  <c r="AG308" i="13" s="1"/>
  <c r="BW751" i="10"/>
  <c r="AG309" i="13" s="1"/>
  <c r="BW752" i="10"/>
  <c r="AG310" i="13"/>
  <c r="BW753" i="10"/>
  <c r="AG311" i="13" s="1"/>
  <c r="BW754" i="10"/>
  <c r="AG312" i="13" s="1"/>
  <c r="BW755" i="10"/>
  <c r="AG313" i="13"/>
  <c r="BW756" i="10"/>
  <c r="AG314" i="13" s="1"/>
  <c r="BW757" i="10"/>
  <c r="AG315" i="13" s="1"/>
  <c r="BW758" i="10"/>
  <c r="AG316" i="13"/>
  <c r="BW759" i="10"/>
  <c r="AG317" i="13" s="1"/>
  <c r="BW760" i="10"/>
  <c r="AG318" i="13" s="1"/>
  <c r="BW761" i="10"/>
  <c r="AG319" i="13"/>
  <c r="BW762" i="10"/>
  <c r="AG320" i="13" s="1"/>
  <c r="BW763" i="10"/>
  <c r="AG321" i="13" s="1"/>
  <c r="BW764" i="10"/>
  <c r="AG322" i="13" s="1"/>
  <c r="BW765" i="10"/>
  <c r="AG323" i="13"/>
  <c r="BW766" i="10"/>
  <c r="AG324" i="13"/>
  <c r="BW767" i="10"/>
  <c r="AG325" i="13" s="1"/>
  <c r="BW768" i="10"/>
  <c r="AG326" i="13" s="1"/>
  <c r="BW769" i="10"/>
  <c r="AG327" i="13"/>
  <c r="BW771" i="10"/>
  <c r="AG329" i="13"/>
  <c r="BW772" i="10"/>
  <c r="AG330" i="13" s="1"/>
  <c r="BW773" i="10"/>
  <c r="AG331" i="13"/>
  <c r="BW774" i="10"/>
  <c r="AG332" i="13"/>
  <c r="BW775" i="10"/>
  <c r="AG333" i="13" s="1"/>
  <c r="BW776" i="10"/>
  <c r="AG334" i="13"/>
  <c r="BW777" i="10"/>
  <c r="AG335" i="13"/>
  <c r="BW778" i="10"/>
  <c r="AG336" i="13" s="1"/>
  <c r="BW779" i="10"/>
  <c r="AG337" i="13"/>
  <c r="BW780" i="10"/>
  <c r="AG338" i="13" s="1"/>
  <c r="BW781" i="10"/>
  <c r="AG339" i="13" s="1"/>
  <c r="BW782" i="10"/>
  <c r="AG340" i="13" s="1"/>
  <c r="BW783" i="10"/>
  <c r="AG341" i="13" s="1"/>
  <c r="BW785" i="10"/>
  <c r="AG343" i="13" s="1"/>
  <c r="BW786" i="10"/>
  <c r="AG344" i="13" s="1"/>
  <c r="BW787" i="10"/>
  <c r="AG345" i="13"/>
  <c r="BW789" i="10"/>
  <c r="AG347" i="13" s="1"/>
  <c r="BW792" i="10"/>
  <c r="AG350" i="13" s="1"/>
  <c r="BW793" i="10"/>
  <c r="AG351" i="13" s="1"/>
  <c r="BW796" i="10"/>
  <c r="AG354" i="13" s="1"/>
  <c r="BW800" i="10"/>
  <c r="AG358" i="13" s="1"/>
  <c r="BW801" i="10"/>
  <c r="AG359" i="13" s="1"/>
  <c r="BW802" i="10"/>
  <c r="AG360" i="13"/>
  <c r="BW803" i="10"/>
  <c r="AG361" i="13" s="1"/>
  <c r="BW804" i="10"/>
  <c r="AG362" i="13"/>
  <c r="BW806" i="10"/>
  <c r="AG364" i="13" s="1"/>
  <c r="BW807" i="10"/>
  <c r="AG365" i="13" s="1"/>
  <c r="BW808" i="10"/>
  <c r="AG366" i="13" s="1"/>
  <c r="BA809" i="10"/>
  <c r="BW809" i="10"/>
  <c r="AG367" i="13"/>
  <c r="BW810" i="10"/>
  <c r="AG368" i="13" s="1"/>
  <c r="BW811" i="10"/>
  <c r="AG369" i="13"/>
  <c r="BW812" i="10"/>
  <c r="AG370" i="13"/>
  <c r="BW813" i="10"/>
  <c r="AG371" i="13" s="1"/>
  <c r="BW814" i="10"/>
  <c r="AG372" i="13"/>
  <c r="BW817" i="10"/>
  <c r="AG375" i="13" s="1"/>
  <c r="BW818" i="10"/>
  <c r="AG376" i="13" s="1"/>
  <c r="BW821" i="10"/>
  <c r="AG379" i="13" s="1"/>
  <c r="BW822" i="10"/>
  <c r="AG380" i="13"/>
  <c r="BW823" i="10"/>
  <c r="AG381" i="13" s="1"/>
  <c r="BW827" i="10"/>
  <c r="AG385" i="13" s="1"/>
  <c r="BW828" i="10"/>
  <c r="AG386" i="13" s="1"/>
  <c r="BW829" i="10"/>
  <c r="AG387" i="13" s="1"/>
  <c r="BW830" i="10"/>
  <c r="AG388" i="13" s="1"/>
  <c r="BW831" i="10"/>
  <c r="AG389" i="13" s="1"/>
  <c r="BW832" i="10"/>
  <c r="AG390" i="13" s="1"/>
  <c r="BW833" i="10"/>
  <c r="AG391" i="13"/>
  <c r="BW834" i="10"/>
  <c r="AG392" i="13" s="1"/>
  <c r="BW835" i="10"/>
  <c r="AG393" i="13" s="1"/>
  <c r="BW836" i="10"/>
  <c r="AG394" i="13" s="1"/>
  <c r="BW837" i="10"/>
  <c r="AG395" i="13" s="1"/>
  <c r="BW839" i="10"/>
  <c r="AG397" i="13" s="1"/>
  <c r="BA840" i="10"/>
  <c r="BW840" i="10"/>
  <c r="AG398" i="13" s="1"/>
  <c r="BW842" i="10"/>
  <c r="AG400" i="13"/>
  <c r="BW843" i="10"/>
  <c r="AG401" i="13" s="1"/>
  <c r="BW844" i="10"/>
  <c r="AG402" i="13" s="1"/>
  <c r="AZ446" i="10"/>
  <c r="BA446" i="10" s="1"/>
  <c r="Z69" i="10"/>
  <c r="Z200" i="10" s="1"/>
  <c r="Z348" i="10"/>
  <c r="B69" i="10"/>
  <c r="B348" i="10"/>
  <c r="Z17" i="10"/>
  <c r="Z325" i="10" s="1"/>
  <c r="B17" i="10"/>
  <c r="B325" i="10"/>
  <c r="B263" i="10"/>
  <c r="B200" i="10"/>
  <c r="Z140" i="10"/>
  <c r="B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I537" i="10"/>
  <c r="L536" i="10"/>
  <c r="K536" i="10"/>
  <c r="H536" i="10"/>
  <c r="I536" i="10"/>
  <c r="L535" i="10"/>
  <c r="K535" i="10"/>
  <c r="H535" i="10"/>
  <c r="J535" i="10" s="1"/>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L526" i="10"/>
  <c r="K526" i="10"/>
  <c r="H526" i="10"/>
  <c r="J526" i="10" s="1"/>
  <c r="N526" i="10" s="1"/>
  <c r="I526" i="10"/>
  <c r="L525" i="10"/>
  <c r="K525" i="10"/>
  <c r="H525" i="10"/>
  <c r="I525" i="10"/>
  <c r="J525" i="10"/>
  <c r="N525" i="10" s="1"/>
  <c r="L524" i="10"/>
  <c r="K524" i="10"/>
  <c r="H524" i="10"/>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s="1"/>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s="1"/>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3" i="13"/>
  <c r="D216" i="13"/>
  <c r="D217" i="13"/>
  <c r="D219" i="13"/>
  <c r="D222" i="13"/>
  <c r="BD657" i="10"/>
  <c r="G215" i="13" s="1"/>
  <c r="BV657" i="10"/>
  <c r="Y215" i="13" s="1"/>
  <c r="BV661" i="10"/>
  <c r="Y219" i="13" s="1"/>
  <c r="BU655" i="10"/>
  <c r="X213" i="13" s="1"/>
  <c r="BU659" i="10"/>
  <c r="X217" i="13" s="1"/>
  <c r="BD653" i="10"/>
  <c r="G211" i="13" s="1"/>
  <c r="BD655" i="10"/>
  <c r="G213" i="13" s="1"/>
  <c r="BV655" i="10"/>
  <c r="Y213" i="13" s="1"/>
  <c r="BV659" i="10"/>
  <c r="Y217" i="13" s="1"/>
  <c r="BD661" i="10"/>
  <c r="G219" i="13" s="1"/>
  <c r="BD654" i="10"/>
  <c r="G212" i="13" s="1"/>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s="1"/>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s="1"/>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s="1"/>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s="1"/>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s="1"/>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s="1"/>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BA525" i="10"/>
  <c r="D83" i="13" s="1"/>
  <c r="BB521" i="10"/>
  <c r="E79" i="13" s="1"/>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s="1"/>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c r="BK535" i="10"/>
  <c r="N93" i="13" s="1"/>
  <c r="BK498" i="10"/>
  <c r="N56" i="13" s="1"/>
  <c r="BP521" i="10"/>
  <c r="S79" i="13" s="1"/>
  <c r="BG533" i="10"/>
  <c r="J91" i="13" s="1"/>
  <c r="BG521" i="10"/>
  <c r="J79" i="13"/>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G470" i="10" s="1"/>
  <c r="J28" i="13" s="1"/>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s="1"/>
  <c r="BF405" i="10"/>
  <c r="BM405" i="10"/>
  <c r="BE405" i="10"/>
  <c r="BL405" i="10"/>
  <c r="AX446" i="10"/>
  <c r="A4" i="13" s="1"/>
  <c r="E54" i="10"/>
  <c r="AA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c r="BM818" i="10"/>
  <c r="P376" i="13" s="1"/>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c r="BW748" i="10"/>
  <c r="AG306" i="13"/>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s="1"/>
  <c r="BW728" i="10"/>
  <c r="AG286" i="13"/>
  <c r="BW733" i="10"/>
  <c r="AG291" i="13" s="1"/>
  <c r="O458" i="10"/>
  <c r="O446" i="10"/>
  <c r="O457" i="10"/>
  <c r="I21" i="12"/>
  <c r="N457" i="10"/>
  <c r="F457" i="10"/>
  <c r="BU512" i="10"/>
  <c r="X70" i="13" s="1"/>
  <c r="BV512" i="10"/>
  <c r="Y70" i="13" s="1"/>
  <c r="BU537" i="10"/>
  <c r="X95" i="13"/>
  <c r="P3" i="13"/>
  <c r="BU445" i="10"/>
  <c r="X3" i="13"/>
  <c r="BU819" i="10"/>
  <c r="X377" i="13" s="1"/>
  <c r="P457" i="10"/>
  <c r="N21" i="12"/>
  <c r="BP470" i="10" l="1"/>
  <c r="S28" i="13" s="1"/>
  <c r="BK470" i="10"/>
  <c r="BS630" i="10"/>
  <c r="V188" i="13" s="1"/>
  <c r="Z263" i="10"/>
  <c r="AX820" i="10"/>
  <c r="A378" i="13" s="1"/>
  <c r="AX809" i="10"/>
  <c r="A367" i="13" s="1"/>
  <c r="N219" i="10"/>
  <c r="AX631" i="10" s="1"/>
  <c r="A189" i="13" s="1"/>
  <c r="N216" i="10"/>
  <c r="AX630" i="10" s="1"/>
  <c r="A188" i="13" s="1"/>
  <c r="BW746" i="10"/>
  <c r="AG304" i="13" s="1"/>
  <c r="BU685" i="10"/>
  <c r="X243" i="13" s="1"/>
  <c r="D238" i="13"/>
  <c r="BU664" i="10"/>
  <c r="X222" i="13" s="1"/>
  <c r="BR658" i="10"/>
  <c r="U216" i="13" s="1"/>
  <c r="D212" i="13"/>
  <c r="BU653" i="10"/>
  <c r="X211" i="13" s="1"/>
  <c r="J537" i="10"/>
  <c r="N537" i="10" s="1"/>
  <c r="J536" i="10"/>
  <c r="N535" i="10"/>
  <c r="P535" i="10" s="1"/>
  <c r="AL207" i="10"/>
  <c r="AX681" i="10" s="1"/>
  <c r="A239" i="13" s="1"/>
  <c r="AI104" i="10"/>
  <c r="J527" i="10"/>
  <c r="N527" i="10" s="1"/>
  <c r="J524" i="10"/>
  <c r="N524" i="10" s="1"/>
  <c r="P524" i="10" s="1"/>
  <c r="BM830" i="10"/>
  <c r="P388" i="13" s="1"/>
  <c r="BM826" i="10"/>
  <c r="P384" i="13" s="1"/>
  <c r="Z210" i="10"/>
  <c r="AX655" i="10" s="1"/>
  <c r="A213" i="13" s="1"/>
  <c r="Z207" i="10"/>
  <c r="AX654" i="10" s="1"/>
  <c r="A212" i="13" s="1"/>
  <c r="Z204" i="10"/>
  <c r="AX653" i="10" s="1"/>
  <c r="A211" i="13" s="1"/>
  <c r="BW521" i="10"/>
  <c r="AG79" i="13" s="1"/>
  <c r="AC328" i="13"/>
  <c r="AC324" i="13"/>
  <c r="AC322" i="13"/>
  <c r="AC318" i="13"/>
  <c r="AC302" i="13"/>
  <c r="AC298" i="13"/>
  <c r="AC296" i="13"/>
  <c r="AC293" i="13"/>
  <c r="AC291" i="13"/>
  <c r="AC288" i="13"/>
  <c r="AC285" i="13"/>
  <c r="AC283" i="13"/>
  <c r="AC265" i="13"/>
  <c r="AC261" i="13"/>
  <c r="AC255" i="13"/>
  <c r="AC249" i="13"/>
  <c r="AC243" i="13"/>
  <c r="AC242" i="13"/>
  <c r="AC238" i="13"/>
  <c r="AC234" i="13"/>
  <c r="AC228" i="13"/>
  <c r="AC221" i="13"/>
  <c r="AC217" i="13"/>
  <c r="AC209" i="13"/>
  <c r="AC203" i="13"/>
  <c r="AC197" i="13"/>
  <c r="AC191" i="13"/>
  <c r="AC177" i="13"/>
  <c r="AC171" i="13"/>
  <c r="AC165" i="13"/>
  <c r="AC155" i="13"/>
  <c r="AC154" i="13"/>
  <c r="AC153" i="13"/>
  <c r="AC152" i="13"/>
  <c r="AC151" i="13"/>
  <c r="AC150" i="13"/>
  <c r="AC149" i="13"/>
  <c r="AC148" i="13"/>
  <c r="AC147" i="13"/>
  <c r="AC146" i="13"/>
  <c r="AC145" i="13"/>
  <c r="AC144" i="13"/>
  <c r="AC143" i="13"/>
  <c r="AC138" i="13"/>
  <c r="AC132" i="13"/>
  <c r="AC127" i="13"/>
  <c r="AC121" i="13"/>
  <c r="AC116" i="13"/>
  <c r="AC112" i="13"/>
  <c r="AC106" i="13"/>
  <c r="AC102" i="13"/>
  <c r="AC98" i="13"/>
  <c r="AC96" i="13"/>
  <c r="AC93" i="13"/>
  <c r="AC91" i="13"/>
  <c r="AC88" i="13"/>
  <c r="AC86" i="13"/>
  <c r="AC78" i="13"/>
  <c r="AC76" i="13"/>
  <c r="AC60" i="13"/>
  <c r="AC37" i="13"/>
  <c r="AC35" i="13"/>
  <c r="AC3" i="13"/>
  <c r="AC20" i="13"/>
  <c r="AC18" i="13"/>
  <c r="AC17" i="13"/>
  <c r="AC14" i="13"/>
  <c r="AC5" i="13"/>
  <c r="AC27" i="13"/>
  <c r="AC386" i="13"/>
  <c r="AC376" i="13"/>
  <c r="AC370" i="13"/>
  <c r="AC367" i="13"/>
  <c r="AC360" i="13"/>
  <c r="AC357" i="13"/>
  <c r="AC351" i="13"/>
  <c r="AC342" i="13"/>
  <c r="AC339" i="13"/>
  <c r="AC332" i="13"/>
  <c r="AC326" i="13"/>
  <c r="AC321" i="13"/>
  <c r="AC316" i="13"/>
  <c r="AC312" i="13"/>
  <c r="AC309" i="13"/>
  <c r="AC306" i="13"/>
  <c r="AC304" i="13"/>
  <c r="AC287" i="13"/>
  <c r="AC284" i="13"/>
  <c r="AC281" i="13"/>
  <c r="AC279" i="13"/>
  <c r="AC275" i="13"/>
  <c r="AC270" i="13"/>
  <c r="AC260" i="13"/>
  <c r="AC254" i="13"/>
  <c r="AC248" i="13"/>
  <c r="AC241" i="13"/>
  <c r="AC240" i="13"/>
  <c r="AC233" i="13"/>
  <c r="AC227" i="13"/>
  <c r="AC220" i="13"/>
  <c r="AC219" i="13"/>
  <c r="AC218" i="13"/>
  <c r="AC216" i="13"/>
  <c r="AC208" i="13"/>
  <c r="AC202" i="13"/>
  <c r="AC196" i="13"/>
  <c r="AC190" i="13"/>
  <c r="AC187" i="13"/>
  <c r="AC186" i="13"/>
  <c r="AC185" i="13"/>
  <c r="AC182" i="13"/>
  <c r="AC176" i="13"/>
  <c r="AC170" i="13"/>
  <c r="AC164" i="13"/>
  <c r="AC137" i="13"/>
  <c r="AC131" i="13"/>
  <c r="AC126" i="13"/>
  <c r="AC120" i="13"/>
  <c r="AC111" i="13"/>
  <c r="AC105" i="13"/>
  <c r="AC90" i="13"/>
  <c r="AC75" i="13"/>
  <c r="AC70" i="13"/>
  <c r="AC65" i="13"/>
  <c r="AC34" i="13"/>
  <c r="AC24" i="13"/>
  <c r="AC22" i="13"/>
  <c r="AC10" i="13"/>
  <c r="AC7" i="13"/>
  <c r="AC393" i="13"/>
  <c r="AC391" i="13"/>
  <c r="AC387" i="13"/>
  <c r="AC382" i="13"/>
  <c r="AC379" i="13"/>
  <c r="AC377" i="13"/>
  <c r="AC371" i="13"/>
  <c r="AC365" i="13"/>
  <c r="AC361" i="13"/>
  <c r="AC355" i="13"/>
  <c r="AC346" i="13"/>
  <c r="AC337" i="13"/>
  <c r="AC335" i="13"/>
  <c r="AC4" i="13"/>
  <c r="AC13" i="13"/>
  <c r="AC11" i="13"/>
  <c r="AC9" i="13"/>
  <c r="AC29" i="13"/>
  <c r="AC390" i="13"/>
  <c r="AC385" i="13"/>
  <c r="AC381" i="13"/>
  <c r="AC378" i="13"/>
  <c r="AC375" i="13"/>
  <c r="AC364" i="13"/>
  <c r="AC359" i="13"/>
  <c r="AC354" i="13"/>
  <c r="AC348" i="13"/>
  <c r="AC345" i="13"/>
  <c r="AC334" i="13"/>
  <c r="AC331" i="13"/>
  <c r="AC320" i="13"/>
  <c r="AC314" i="13"/>
  <c r="AC301" i="13"/>
  <c r="AC290" i="13"/>
  <c r="AC277" i="13"/>
  <c r="AC273" i="13"/>
  <c r="AC267" i="13"/>
  <c r="AC264" i="13"/>
  <c r="AC259" i="13"/>
  <c r="AC253" i="13"/>
  <c r="AC247" i="13"/>
  <c r="AC237" i="13"/>
  <c r="AC232" i="13"/>
  <c r="AC226" i="13"/>
  <c r="AC223" i="13"/>
  <c r="AC215" i="13"/>
  <c r="AC214" i="13"/>
  <c r="AC207" i="13"/>
  <c r="AC201" i="13"/>
  <c r="AC195" i="13"/>
  <c r="AC189" i="13"/>
  <c r="AC181" i="13"/>
  <c r="AC175" i="13"/>
  <c r="AC169" i="13"/>
  <c r="AC163" i="13"/>
  <c r="AC159" i="13"/>
  <c r="AC158" i="13"/>
  <c r="AC157" i="13"/>
  <c r="AC142" i="13"/>
  <c r="AC136" i="13"/>
  <c r="AC130" i="13"/>
  <c r="AC125" i="13"/>
  <c r="AC119" i="13"/>
  <c r="AC115" i="13"/>
  <c r="AC110" i="13"/>
  <c r="AC104" i="13"/>
  <c r="AC101" i="13"/>
  <c r="AC99" i="13"/>
  <c r="AC92" i="13"/>
  <c r="AC74" i="13"/>
  <c r="AC61" i="13"/>
  <c r="AC55" i="13"/>
  <c r="AC43" i="13"/>
  <c r="AC40" i="13"/>
  <c r="AC31" i="13"/>
  <c r="AC200" i="13"/>
  <c r="AC194" i="13"/>
  <c r="AC180" i="13"/>
  <c r="AC174" i="13"/>
  <c r="AC168" i="13"/>
  <c r="AC162" i="13"/>
  <c r="AC141" i="13"/>
  <c r="AC135" i="13"/>
  <c r="AC124" i="13"/>
  <c r="AC118" i="13"/>
  <c r="AC114" i="13"/>
  <c r="AC109" i="13"/>
  <c r="AC100" i="13"/>
  <c r="AC95" i="13"/>
  <c r="AC94" i="13"/>
  <c r="AC87" i="13"/>
  <c r="AC85" i="13"/>
  <c r="AC83" i="13"/>
  <c r="AC81" i="13"/>
  <c r="AC79" i="13"/>
  <c r="AC69" i="13"/>
  <c r="AC63" i="13"/>
  <c r="AC56" i="13"/>
  <c r="AC54" i="13"/>
  <c r="AC48" i="13"/>
  <c r="AC45" i="13"/>
  <c r="AC25" i="13"/>
  <c r="AC21" i="13"/>
  <c r="AC15" i="13"/>
  <c r="AC12" i="13"/>
  <c r="AC30" i="13"/>
  <c r="AC395" i="13"/>
  <c r="AC392" i="13"/>
  <c r="AC389" i="13"/>
  <c r="AC384" i="13"/>
  <c r="AC380" i="13"/>
  <c r="AC373" i="13"/>
  <c r="AC362" i="13"/>
  <c r="AC358" i="13"/>
  <c r="AC352" i="13"/>
  <c r="AC349" i="13"/>
  <c r="AC347" i="13"/>
  <c r="AC343" i="13"/>
  <c r="AC340" i="13"/>
  <c r="AC338" i="13"/>
  <c r="AC323" i="13"/>
  <c r="AC317" i="13"/>
  <c r="AC315" i="13"/>
  <c r="AC305" i="13"/>
  <c r="AC300" i="13"/>
  <c r="AC297" i="13"/>
  <c r="AC292" i="13"/>
  <c r="AC278" i="13"/>
  <c r="AC276" i="13"/>
  <c r="AC268" i="13"/>
  <c r="AC266" i="13"/>
  <c r="AC263" i="13"/>
  <c r="AC257" i="13"/>
  <c r="AC251" i="13"/>
  <c r="AC245" i="13"/>
  <c r="AC244" i="13"/>
  <c r="AC236" i="13"/>
  <c r="AC230" i="13"/>
  <c r="AC224" i="13"/>
  <c r="AC222" i="13"/>
  <c r="AC210" i="13"/>
  <c r="AC205" i="13"/>
  <c r="AC199" i="13"/>
  <c r="AC193" i="13"/>
  <c r="AC188" i="13"/>
  <c r="AC179" i="13"/>
  <c r="AC173" i="13"/>
  <c r="AC167" i="13"/>
  <c r="AC161" i="13"/>
  <c r="AC156" i="13"/>
  <c r="AC140" i="13"/>
  <c r="AC134" i="13"/>
  <c r="AC129" i="13"/>
  <c r="AC123" i="13"/>
  <c r="AC117" i="13"/>
  <c r="AC108" i="13"/>
  <c r="AC103" i="13"/>
  <c r="AC77" i="13"/>
  <c r="AC51" i="13"/>
  <c r="AC42" i="13"/>
  <c r="AC16" i="13"/>
  <c r="AC394" i="13"/>
  <c r="AC388" i="13"/>
  <c r="AC383" i="13"/>
  <c r="AC372" i="13"/>
  <c r="AC368" i="13"/>
  <c r="AC366" i="13"/>
  <c r="AC356" i="13"/>
  <c r="AC330" i="13"/>
  <c r="AC313" i="13"/>
  <c r="AC310" i="13"/>
  <c r="AC307" i="13"/>
  <c r="AC303" i="13"/>
  <c r="AC294" i="13"/>
  <c r="AC282" i="13"/>
  <c r="AC271" i="13"/>
  <c r="AC262" i="13"/>
  <c r="AC256" i="13"/>
  <c r="AC250" i="13"/>
  <c r="AC239" i="13"/>
  <c r="AC235" i="13"/>
  <c r="AC229" i="13"/>
  <c r="AC204" i="13"/>
  <c r="AC198" i="13"/>
  <c r="AC192" i="13"/>
  <c r="AC184" i="13"/>
  <c r="AC183" i="13"/>
  <c r="AC178" i="13"/>
  <c r="AC172" i="13"/>
  <c r="AC166" i="13"/>
  <c r="AC160" i="13"/>
  <c r="AC139" i="13"/>
  <c r="AC133" i="13"/>
  <c r="AC128" i="13"/>
  <c r="AC122" i="13"/>
  <c r="AC113" i="13"/>
  <c r="AC107" i="13"/>
  <c r="AC97" i="13"/>
  <c r="AC89" i="13"/>
  <c r="AC84" i="13"/>
  <c r="AC82" i="13"/>
  <c r="AC80" i="13"/>
  <c r="AC73" i="13"/>
  <c r="AC68" i="13"/>
  <c r="AC62" i="13"/>
  <c r="AC400" i="13"/>
  <c r="AC398" i="13"/>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U682" i="10"/>
  <c r="X240" i="13" s="1"/>
  <c r="BA682" i="10"/>
  <c r="D240" i="13" s="1"/>
  <c r="N536" i="10"/>
  <c r="D536" i="10" s="1"/>
  <c r="O536"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N397" i="13"/>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N28" i="13" l="1"/>
  <c r="BM470" i="10"/>
  <c r="D535" i="10"/>
  <c r="O535" i="10" s="1"/>
  <c r="P537" i="10"/>
  <c r="D537" i="10"/>
  <c r="O537" i="10" s="1"/>
  <c r="P536" i="10"/>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BU470" i="10" l="1"/>
  <c r="X28" i="13" s="1"/>
  <c r="P28" i="13"/>
  <c r="P91" i="13"/>
  <c r="BU533" i="10"/>
  <c r="X91" i="13" s="1"/>
  <c r="O533" i="10"/>
  <c r="O544" i="10" s="1"/>
  <c r="J24" i="12" s="1"/>
  <c r="F544" i="10"/>
  <c r="N544" i="10"/>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44" i="10" l="1"/>
  <c r="O24" i="12" s="1"/>
  <c r="P519" i="10"/>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<sst xmlns="http://schemas.openxmlformats.org/spreadsheetml/2006/main" count="1103" uniqueCount="418">
  <si>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</si>
  <si>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</si>
  <si>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</si>
  <si>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</si>
  <si>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</si>
  <si>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</si>
  <si>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</si>
  <si>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</si>
  <si>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</si>
  <si>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</si>
  <si>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</si>
  <si>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</si>
  <si>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</si>
  <si>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</si>
  <si>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</si>
  <si>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</si>
  <si>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</si>
  <si>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</si>
  <si>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</si>
  <si>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</si>
  <si>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</si>
  <si>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</si>
  <si>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</si>
  <si>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</si>
  <si>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</si>
  <si>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</si>
  <si>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</si>
  <si>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</si>
  <si>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</si>
  <si>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</si>
  <si>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</si>
  <si>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</si>
  <si>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</si>
  <si>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</si>
  <si>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</si>
  <si>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</si>
  <si>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</si>
  <si>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</si>
  <si>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</si>
  <si>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</si>
  <si>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</si>
  <si>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</si>
  <si>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</si>
  <si>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</si>
  <si>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</si>
  <si>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</si>
  <si>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</si>
  <si>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</si>
  <si>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</si>
  <si>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</si>
  <si>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</si>
  <si>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</si>
  <si>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</si>
  <si>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</si>
  <si>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</si>
  <si>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</si>
  <si>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</si>
  <si>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</si>
  <si>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</si>
  <si>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</si>
  <si>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</si>
  <si>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</si>
  <si>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</si>
  <si>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</si>
  <si>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</si>
  <si>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</si>
  <si>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</si>
  <si>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</si>
  <si>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</si>
  <si>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</si>
  <si>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</si>
  <si>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</si>
  <si>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</si>
  <si>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</si>
  <si>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</si>
  <si>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</si>
  <si>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</si>
  <si>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</si>
  <si>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</si>
  <si>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</si>
  <si>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</si>
  <si>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</si>
  <si>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</si>
  <si>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</si>
  <si>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</si>
  <si>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</si>
  <si>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</si>
  <si>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</si>
  <si>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</si>
  <si>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</si>
  <si>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</si>
  <si>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</si>
  <si>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</si>
  <si>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</si>
  <si>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</si>
  <si>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</si>
  <si>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</si>
  <si>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</si>
  <si>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</si>
  <si>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</si>
  <si>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</si>
  <si>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</si>
  <si>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</si>
  <si>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</si>
  <si>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</si>
  <si>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</si>
  <si>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</si>
  <si>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</si>
  <si>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</si>
  <si>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</si>
  <si>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</si>
  <si>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</si>
  <si>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</si>
  <si>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</si>
  <si>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</si>
  <si>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</si>
  <si>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</si>
  <si>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</si>
  <si>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</si>
  <si>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</si>
  <si>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</si>
  <si>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</si>
  <si>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</si>
  <si>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</si>
  <si>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</si>
  <si>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</si>
  <si>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</si>
  <si>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</si>
  <si>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</si>
  <si>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</si>
  <si>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</si>
  <si>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</si>
  <si>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</si>
  <si>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</si>
  <si>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</si>
  <si>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</si>
  <si>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</si>
  <si>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</si>
  <si>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</si>
  <si>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</si>
  <si>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</si>
  <si>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</si>
  <si>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</si>
  <si>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</si>
  <si>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</si>
  <si>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</si>
  <si>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</si>
  <si>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</si>
  <si>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</si>
  <si>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</si>
  <si>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</si>
  <si>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</si>
  <si>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</si>
  <si>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</si>
  <si>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</si>
  <si>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</si>
  <si>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</si>
  <si>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</si>
  <si>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</si>
  <si>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</si>
  <si>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</si>
  <si>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</si>
  <si>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</si>
  <si>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</si>
  <si>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</si>
  <si>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</si>
  <si>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</si>
  <si>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</si>
  <si>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</si>
  <si>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</si>
  <si>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</si>
  <si>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</si>
  <si>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</si>
  <si>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</si>
  <si>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</si>
  <si>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</si>
  <si>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</si>
  <si>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</si>
  <si>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</si>
  <si>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</si>
  <si>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</si>
  <si>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</si>
  <si>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</si>
  <si>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</si>
  <si>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</si>
  <si>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</si>
  <si>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</si>
  <si>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</si>
  <si>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</si>
  <si>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</si>
  <si>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</si>
  <si>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</si>
  <si>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</si>
  <si>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</si>
  <si>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</si>
  <si>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</si>
  <si>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</si>
  <si>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</si>
  <si>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</si>
  <si>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</si>
  <si>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</si>
  <si>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</si>
  <si>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</si>
  <si>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</si>
  <si>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</si>
  <si>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</si>
  <si>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</si>
  <si>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</si>
  <si>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</si>
  <si>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</si>
  <si>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</si>
  <si>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</si>
  <si>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</si>
  <si>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</si>
  <si>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</si>
  <si>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</si>
  <si>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</si>
  <si>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</si>
  <si>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</si>
  <si>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</si>
  <si>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</si>
  <si>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</si>
  <si>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</si>
  <si>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</si>
  <si>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</si>
  <si>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</si>
  <si>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</si>
  <si>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</si>
  <si>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</si>
  <si>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</si>
  <si>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</si>
  <si>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</si>
  <si>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</si>
  <si>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</si>
  <si>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</si>
  <si>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</si>
  <si>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</si>
  <si>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</si>
  <si>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</si>
  <si>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</si>
  <si>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</si>
  <si>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</si>
  <si>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</si>
  <si>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</si>
  <si>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</si>
  <si>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</si>
  <si>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</si>
  <si>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</si>
  <si>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</si>
  <si>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</si>
  <si>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</si>
  <si>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</si>
  <si>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</si>
  <si>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</si>
  <si>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</si>
  <si>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</si>
  <si>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</si>
  <si>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</si>
  <si>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</si>
  <si>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</si>
  <si>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</si>
  <si>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</si>
  <si>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</si>
  <si>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</si>
  <si>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</si>
  <si>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</si>
  <si>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</si>
  <si>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</si>
  <si>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</si>
  <si>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</si>
  <si>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</si>
  <si>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</si>
  <si>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</si>
  <si>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</si>
  <si>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</si>
  <si>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</si>
  <si>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</si>
  <si>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</si>
  <si>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</si>
  <si>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</si>
  <si>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</si>
  <si>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</si>
  <si>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</si>
  <si>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</si>
  <si>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</si>
  <si>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</si>
  <si>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</si>
  <si>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</si>
  <si>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</si>
  <si>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</si>
  <si>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</si>
  <si>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</si>
  <si>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</si>
  <si>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</si>
  <si>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</si>
  <si>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</si>
  <si>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</si>
  <si>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</si>
  <si>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</si>
  <si>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</si>
  <si>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</si>
  <si>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</si>
  <si>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</si>
  <si>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</si>
  <si>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</si>
  <si>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</si>
  <si>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</si>
  <si>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</si>
  <si>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</si>
  <si>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</si>
  <si>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</si>
  <si>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</si>
  <si>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</si>
  <si>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</si>
  <si>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</si>
  <si>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</si>
  <si>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</si>
  <si>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</si>
  <si>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</si>
  <si>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</si>
  <si>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</si>
  <si>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</si>
  <si>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</si>
  <si>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</si>
  <si>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</si>
  <si>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</si>
  <si>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</si>
  <si>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</si>
  <si>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</si>
  <si>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</si>
  <si>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</si>
  <si>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</si>
  <si>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</si>
  <si>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</si>
  <si>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</si>
  <si>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</si>
  <si>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</si>
  <si>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</si>
  <si>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</si>
  <si>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</si>
  <si>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</si>
  <si>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</si>
  <si>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</si>
  <si>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</si>
  <si>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</si>
  <si>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</si>
  <si>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</si>
  <si>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</si>
  <si>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</si>
  <si>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</si>
  <si>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</si>
  <si>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</si>
  <si>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</si>
  <si>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</si>
  <si>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</si>
  <si>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</si>
  <si>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</si>
  <si>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</si>
  <si>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</si>
  <si>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</si>
  <si>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</si>
  <si>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</si>
  <si>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</si>
  <si>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</si>
  <si>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</si>
  <si>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</si>
  <si>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</si>
  <si>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</si>
  <si>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</si>
  <si>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</si>
  <si>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</si>
  <si>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</si>
  <si>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</si>
  <si>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</si>
  <si>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</si>
  <si>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</si>
  <si>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</si>
  <si>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</si>
  <si>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</si>
  <si>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</si>
  <si>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</si>
  <si>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</si>
  <si>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</si>
  <si>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</si>
  <si>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</si>
  <si>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Misiunea programului de studiu Mașini și Instalații pentru Agricultură și Industrie Alimentară, domeniul de licenţă Ingineria mcanică, face parte din misiunea generală a Facultăţii de Mecanica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individuale şi în colaborare, concretizându-se într-o varietate de acţiuni didactice şi de cercetare individuală şi colectivă.</t>
  </si>
  <si>
    <t>Mașini și Instalații pentru Agricultură și Industrie Alimentară</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</si>
  <si>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Identificarea, descrierea și interpretarea sistemelor tehnologice, biotehnice asociate cu proiectarea, construcția și exploatarea mașinilor și instalațiilor pentru agricultură și industrie alimentară. C5 Aplicarea metodelor avansate, în proiectarea, construcția și exploatarea maşinilor şi instalațiilor pentru agricultură și industrie alimentară. C6 Management, marketing și asigurarea calității în agricultură și industrie alimentară.</t>
  </si>
  <si>
    <t xml:space="preserve">CT1 Respectarea principiilor, normelor şi valorilor codului de etică profesională prin abordarea unei strategii de muncă riguroasă, eficientă şi responsabilă în rezolvarea problemelor şi luarea deciziilor; CT2 Aplicarea tehnicilor de relaţionare şi muncă eficientă în echipă multidisciplinară, pe diverse paliere ierarhice, în cadrul colectivului de lucru – managementul de proiect specific; CT3 Utilizarea adecvată a metodelor şi tehnicilor eficiente de învăţare pe durata întregii vieţi; utilizarea adecvată de informaţii şi comunicarea orală şi scrisă într-o limbă de circulaţie europeană; </t>
  </si>
  <si>
    <t>Obiectivele programului de studii urmăresc îndeplinirea competentelor necesare în corelație cu calificările acesteia prezentate de pe site-ul www.rncis.ro:
O1  Permanenta pregătire profesională şi ştiinţifică a studenţilor, dar şi a cadrelor didactice de toate gradele, inclusiv asigurarea continuităţii învăţământului superior în programul de studiu,
O2. Însuşirea cunoştinţelor ştiinţifice prin formarea de specialişti cu pregătire superioară de înaltă calitate,
O3. Formarea capacităţilor intelectuale şi a abilităţilor practice pentru studenți, corelate cu necesitățile pieții muncii și cerințele de perspectivă ale angajatorilor, prin învățământ formativ, modular, bazat pe credite transferabile,
O4. Dezvoltarea spiritului antreprenorial și de etică al studenților, prin metode perfecționate de predare și evaluare,
O5. Asigurarea contactului cursanților cu stadiul actual al cunoașterii și dezvoltării practice, în domenii tehnice generale și de specialitate, neneglijând  însă și oferta de activități recreative și competiționale, culturale, artistice, ecologice, umanitare, etc.</t>
  </si>
  <si>
    <t>Cod COR: 214405 / Denumire cor: inginer mecanica agricola / Cod COR: 214415 / Denumire cor: inginer mecanic utilaj tehnologic masini agricole / Cod COR: 214470 / Denumire cor: inginer de cercetare in constructii de masini agricole</t>
  </si>
  <si>
    <t xml:space="preserve">Opțional 1-împachetat </t>
  </si>
  <si>
    <t xml:space="preserve">Opțional 2-împachetat </t>
  </si>
  <si>
    <t xml:space="preserve">Opțional 3-împachetat </t>
  </si>
  <si>
    <t xml:space="preserve">Opțional 4-împachetat </t>
  </si>
  <si>
    <t xml:space="preserve">Opțional 5-împachetat </t>
  </si>
  <si>
    <t>Opțional 1-împachetat
 Utilaje pentru produse vegetale (*)</t>
  </si>
  <si>
    <t>Opțional 2-împachetat
Utilaje pentru morărit și panificație  (*)</t>
  </si>
  <si>
    <t>Opțional 3-împachetat
Utilaje pentru produse animale  (*)</t>
  </si>
  <si>
    <t>Opțional 4-împachetat 
Sisteme pentru tehnologii extractive (*)</t>
  </si>
  <si>
    <t>Opțional 5-împachetat
Monitorizarea sistemelor industriale (*)</t>
  </si>
  <si>
    <t>Opțional 1-împachetat
Utilaje pentru horticultură</t>
  </si>
  <si>
    <t>Opțional 2-împachetat
 Utilaje pentru prelucrarea primară a cerealelor</t>
  </si>
  <si>
    <t>Opțional 3-împachetat
Mașini și instalații zootehnice</t>
  </si>
  <si>
    <t>Opțional 4-împachetat 
Masini agricole de recoltat</t>
  </si>
  <si>
    <t>Opțional 5-împachetat
Sisteme de acţionare şi automatizare</t>
  </si>
  <si>
    <t>Opțional 4 independent 
Metode experimentale în ingineria mecanică (*)</t>
  </si>
  <si>
    <t>Opțional 4 independent
Tehnici de măsurare în inginerie</t>
  </si>
  <si>
    <t>Opțional 5 independent
Montajul și punerea în funcțiune</t>
  </si>
  <si>
    <t>Opțional 5 independent
Mașini pentru îmbunătățiri funciare (*)</t>
  </si>
  <si>
    <t>Opțional 6 independent
Managementul calității (HACCP) (*)</t>
  </si>
  <si>
    <t>Opțional 6 independent
Costurile calității</t>
  </si>
  <si>
    <t>Opțional 7 independent
Ambalaje si sisteme de ambalare (*)</t>
  </si>
  <si>
    <t>Opțional 7 independent
 Designul ambalajelor</t>
  </si>
  <si>
    <t>Practică pedagogică în învătământul preuniversitar obligatoriu (II)</t>
  </si>
  <si>
    <t>432</t>
  </si>
  <si>
    <t>Opțional 3 independent  Acţionări hidraulice şi pneumatice II *</t>
  </si>
  <si>
    <t>Fundamente de inginerie electrică şi electronică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</si>
</sst>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sz val="14"/>
      <color rgb="FF0D029A"/>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8" fillId="0" borderId="2" xfId="0"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68" fillId="0" borderId="47" xfId="0" applyFont="1" applyFill="1" applyBorder="1" applyAlignment="1" applyProtection="1">
      <alignment horizontal="center" vertical="center" wrapText="1"/>
      <protection locked="0"/>
    </xf>
    <xf numFmtId="0" fontId="68" fillId="0"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9"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8" t="s">
        <v>307</v>
      </c>
      <c r="B4" s="448"/>
      <c r="C4" s="448"/>
      <c r="D4" s="448"/>
      <c r="E4" s="448"/>
      <c r="F4" s="448"/>
      <c r="G4" s="448"/>
      <c r="H4" s="448"/>
      <c r="I4" s="448"/>
      <c r="J4" s="448"/>
      <c r="K4" s="448"/>
      <c r="L4" s="448"/>
      <c r="M4" s="448"/>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6" t="s">
        <v>386</v>
      </c>
      <c r="K25" s="446"/>
      <c r="L25" s="446"/>
      <c r="M25" s="446"/>
      <c r="N25" s="446"/>
      <c r="O25" s="446"/>
      <c r="P25" s="446"/>
      <c r="Q25" s="446"/>
      <c r="R25" s="446"/>
      <c r="S25" s="446"/>
      <c r="T25" s="446"/>
      <c r="U25" s="44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6" t="s">
        <v>309</v>
      </c>
      <c r="K27" s="446"/>
      <c r="L27" s="446"/>
      <c r="M27" s="446"/>
      <c r="N27" s="446"/>
      <c r="O27" s="446"/>
      <c r="P27" s="446"/>
      <c r="Q27" s="446"/>
      <c r="R27" s="446"/>
      <c r="S27" s="446"/>
      <c r="T27" s="446"/>
      <c r="U27" s="44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6" t="s">
        <v>310</v>
      </c>
      <c r="K29" s="446"/>
      <c r="L29" s="446"/>
      <c r="M29" s="446"/>
      <c r="N29" s="446"/>
      <c r="O29" s="446"/>
      <c r="P29" s="446"/>
      <c r="Q29" s="446"/>
      <c r="R29" s="446"/>
      <c r="S29" s="446"/>
      <c r="T29" s="446"/>
      <c r="U29" s="44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6" t="s">
        <v>344</v>
      </c>
      <c r="K31" s="446"/>
      <c r="L31" s="446"/>
      <c r="M31" s="446"/>
      <c r="N31" s="446"/>
      <c r="O31" s="446"/>
      <c r="P31" s="446"/>
      <c r="Q31" s="446"/>
      <c r="R31" s="446"/>
      <c r="S31" s="446"/>
      <c r="T31" s="446"/>
      <c r="U31" s="44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60" t="s">
        <v>92</v>
      </c>
      <c r="K33" s="460"/>
      <c r="L33" s="460"/>
      <c r="M33" s="46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6" t="s">
        <v>175</v>
      </c>
      <c r="K35" s="446"/>
      <c r="L35" s="446"/>
      <c r="M35" s="446"/>
      <c r="N35" s="446"/>
      <c r="O35" s="446"/>
      <c r="P35" s="446"/>
      <c r="Q35" s="446"/>
      <c r="R35" s="446"/>
      <c r="S35" s="446"/>
      <c r="T35" s="446"/>
      <c r="U35" s="44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7" t="s">
        <v>39</v>
      </c>
      <c r="C45" s="447"/>
      <c r="D45" s="447"/>
      <c r="E45" s="447"/>
      <c r="F45" s="447"/>
      <c r="G45" s="447"/>
      <c r="H45" s="447"/>
      <c r="I45" s="447"/>
      <c r="N45" s="447" t="s">
        <v>42</v>
      </c>
      <c r="O45" s="447"/>
      <c r="P45" s="447"/>
      <c r="Q45" s="447"/>
      <c r="R45" s="447"/>
      <c r="S45" s="447"/>
      <c r="T45" s="447"/>
      <c r="U45" s="447"/>
      <c r="V45" s="135"/>
      <c r="W45" s="135"/>
      <c r="X45" s="135"/>
      <c r="Z45" s="135"/>
      <c r="AA45" s="135"/>
      <c r="AB45" s="135"/>
      <c r="AC45" s="15"/>
      <c r="AD45" s="15"/>
      <c r="AE45" s="15"/>
      <c r="AF45" s="15"/>
      <c r="AI45" s="15"/>
      <c r="AJ45" s="15"/>
      <c r="AK45" s="15"/>
    </row>
    <row r="46" spans="1:38" s="59" customFormat="1" ht="15.75" x14ac:dyDescent="0.25">
      <c r="B46" s="445" t="s">
        <v>285</v>
      </c>
      <c r="C46" s="445"/>
      <c r="D46" s="445"/>
      <c r="E46" s="445"/>
      <c r="F46" s="445"/>
      <c r="G46" s="445"/>
      <c r="H46" s="445"/>
      <c r="I46" s="445"/>
      <c r="J46" s="140"/>
      <c r="K46" s="140"/>
      <c r="L46" s="140"/>
      <c r="N46" s="445" t="s">
        <v>308</v>
      </c>
      <c r="O46" s="445"/>
      <c r="P46" s="445"/>
      <c r="Q46" s="445"/>
      <c r="R46" s="445"/>
      <c r="S46" s="445"/>
      <c r="T46" s="445"/>
      <c r="U46" s="44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3" t="s">
        <v>257</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151"/>
      <c r="AA57" s="151"/>
      <c r="AB57" s="151"/>
      <c r="AC57" s="151"/>
      <c r="AD57" s="151"/>
      <c r="AE57" s="151"/>
      <c r="AF57" s="151"/>
      <c r="AG57" s="151"/>
      <c r="AH57" s="151"/>
      <c r="AI57" s="151"/>
      <c r="AJ57" s="15"/>
    </row>
    <row r="58" spans="1:36" s="6" customFormat="1" ht="18.75" customHeight="1" x14ac:dyDescent="0.2">
      <c r="A58" s="441" t="s">
        <v>385</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148"/>
      <c r="AA58" s="148"/>
      <c r="AB58" s="148"/>
      <c r="AC58" s="148"/>
      <c r="AD58" s="148"/>
      <c r="AE58" s="148"/>
      <c r="AF58" s="148"/>
      <c r="AG58" s="148"/>
      <c r="AH58" s="148"/>
      <c r="AI58" s="148"/>
      <c r="AJ58" s="15"/>
    </row>
    <row r="59" spans="1:36" s="6" customFormat="1" ht="13.5" customHeight="1" x14ac:dyDescent="0.2">
      <c r="A59" s="441"/>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148"/>
      <c r="AA59" s="148"/>
      <c r="AB59" s="148"/>
      <c r="AC59" s="148"/>
      <c r="AD59" s="148"/>
      <c r="AE59" s="148"/>
      <c r="AF59" s="148"/>
      <c r="AG59" s="148"/>
      <c r="AH59" s="148"/>
      <c r="AI59" s="148"/>
      <c r="AJ59" s="15"/>
    </row>
    <row r="60" spans="1:36" s="6" customFormat="1" ht="15" x14ac:dyDescent="0.2">
      <c r="A60" s="458"/>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15"/>
    </row>
    <row r="61" spans="1:36" s="6" customFormat="1" ht="15.75" customHeight="1" x14ac:dyDescent="0.25">
      <c r="A61" s="453" t="s">
        <v>258</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151"/>
      <c r="AA61" s="151"/>
      <c r="AB61" s="151"/>
      <c r="AC61" s="151"/>
      <c r="AD61" s="151"/>
      <c r="AE61" s="151"/>
      <c r="AF61" s="151"/>
      <c r="AG61" s="151"/>
      <c r="AH61" s="151"/>
      <c r="AI61" s="151"/>
      <c r="AJ61" s="15"/>
    </row>
    <row r="62" spans="1:36" s="6" customFormat="1" ht="15" customHeight="1" x14ac:dyDescent="0.2">
      <c r="A62" s="443" t="s">
        <v>389</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3.7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53" t="s">
        <v>293</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151"/>
      <c r="AA66" s="151"/>
      <c r="AB66" s="151"/>
      <c r="AC66" s="151"/>
      <c r="AD66" s="151"/>
      <c r="AE66" s="151"/>
      <c r="AF66" s="151"/>
      <c r="AG66" s="151"/>
      <c r="AH66" s="151"/>
      <c r="AI66" s="151"/>
      <c r="AJ66" s="88"/>
    </row>
    <row r="67" spans="1:39" s="96" customFormat="1" ht="20.25" customHeight="1" x14ac:dyDescent="0.3">
      <c r="A67" s="453" t="s">
        <v>80</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149"/>
      <c r="AA67" s="149"/>
      <c r="AB67" s="149"/>
      <c r="AC67" s="149"/>
      <c r="AD67" s="149"/>
      <c r="AE67" s="149"/>
      <c r="AF67" s="149"/>
      <c r="AG67" s="149"/>
      <c r="AH67" s="149"/>
      <c r="AI67" s="149"/>
      <c r="AJ67" s="88"/>
    </row>
    <row r="68" spans="1:39" s="96" customFormat="1" ht="20.25" customHeight="1" x14ac:dyDescent="0.3">
      <c r="A68" s="451" t="s">
        <v>387</v>
      </c>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149"/>
      <c r="AA68" s="149"/>
      <c r="AB68" s="149"/>
      <c r="AC68" s="149"/>
      <c r="AD68" s="149"/>
      <c r="AE68" s="149"/>
      <c r="AF68" s="149"/>
      <c r="AG68" s="149"/>
      <c r="AH68" s="149"/>
      <c r="AI68" s="149"/>
      <c r="AJ68" s="88"/>
    </row>
    <row r="69" spans="1:39" s="96" customFormat="1" ht="48.75" customHeight="1" x14ac:dyDescent="0.3">
      <c r="A69" s="451"/>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149"/>
      <c r="AA69" s="149"/>
      <c r="AB69" s="149"/>
      <c r="AC69" s="149"/>
      <c r="AD69" s="149"/>
      <c r="AE69" s="149"/>
      <c r="AF69" s="149"/>
      <c r="AG69" s="149"/>
      <c r="AH69" s="149"/>
      <c r="AI69" s="149"/>
      <c r="AJ69" s="88"/>
    </row>
    <row r="70" spans="1:39" s="96" customFormat="1" ht="6.75" customHeight="1" x14ac:dyDescent="0.3">
      <c r="A70" s="451"/>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149"/>
      <c r="AA70" s="149"/>
      <c r="AB70" s="149"/>
      <c r="AC70" s="149"/>
      <c r="AD70" s="149"/>
      <c r="AE70" s="149"/>
      <c r="AF70" s="149"/>
      <c r="AG70" s="149"/>
      <c r="AH70" s="149"/>
      <c r="AI70" s="149"/>
      <c r="AJ70" s="88"/>
    </row>
    <row r="71" spans="1:39" s="96" customFormat="1" ht="20.25" hidden="1" customHeight="1" x14ac:dyDescent="0.3">
      <c r="A71" s="451"/>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149"/>
      <c r="AA71" s="149"/>
      <c r="AB71" s="149"/>
      <c r="AC71" s="149"/>
      <c r="AD71" s="149"/>
      <c r="AE71" s="149"/>
      <c r="AF71" s="149"/>
      <c r="AG71" s="149"/>
      <c r="AH71" s="149"/>
      <c r="AI71" s="149"/>
      <c r="AJ71" s="88"/>
    </row>
    <row r="72" spans="1:39" s="96" customFormat="1" ht="21" hidden="1" customHeight="1" x14ac:dyDescent="0.35">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149"/>
      <c r="AA72" s="149"/>
      <c r="AB72" s="149"/>
      <c r="AC72" s="149"/>
      <c r="AD72" s="149"/>
      <c r="AE72" s="149"/>
      <c r="AF72" s="149"/>
      <c r="AG72" s="149"/>
      <c r="AH72" s="149"/>
      <c r="AI72" s="149"/>
      <c r="AJ72" s="88"/>
      <c r="AM72" s="97"/>
    </row>
    <row r="73" spans="1:39" s="96" customFormat="1" ht="20.25" hidden="1" customHeight="1" x14ac:dyDescent="0.3">
      <c r="A73" s="451"/>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151"/>
      <c r="AA73" s="151"/>
      <c r="AB73" s="151"/>
      <c r="AC73" s="151"/>
      <c r="AD73" s="151"/>
      <c r="AE73" s="151"/>
      <c r="AF73" s="151"/>
      <c r="AG73" s="151"/>
      <c r="AH73" s="151"/>
      <c r="AI73" s="151"/>
      <c r="AJ73" s="88"/>
    </row>
    <row r="74" spans="1:39" s="96" customFormat="1" ht="21" hidden="1" customHeight="1" x14ac:dyDescent="0.35">
      <c r="A74" s="451"/>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149"/>
      <c r="AA74" s="149"/>
      <c r="AB74" s="149"/>
      <c r="AC74" s="149"/>
      <c r="AD74" s="149"/>
      <c r="AE74" s="149"/>
      <c r="AF74" s="149"/>
      <c r="AG74" s="149"/>
      <c r="AH74" s="149"/>
      <c r="AI74" s="149"/>
      <c r="AJ74" s="88"/>
      <c r="AM74" s="97"/>
    </row>
    <row r="75" spans="1:39" s="96" customFormat="1" ht="78" hidden="1" customHeight="1" x14ac:dyDescent="0.3">
      <c r="A75" s="45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53" t="s">
        <v>81</v>
      </c>
      <c r="B77" s="454"/>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149"/>
      <c r="AA77" s="149"/>
      <c r="AB77" s="149"/>
      <c r="AC77" s="149"/>
      <c r="AD77" s="149"/>
      <c r="AE77" s="149"/>
      <c r="AF77" s="149"/>
      <c r="AG77" s="149"/>
      <c r="AH77" s="149"/>
      <c r="AI77" s="149"/>
      <c r="AJ77" s="88"/>
    </row>
    <row r="78" spans="1:39" s="96" customFormat="1" ht="20.25" customHeight="1" x14ac:dyDescent="0.3">
      <c r="A78" s="455" t="s">
        <v>388</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149"/>
      <c r="AA78" s="149"/>
      <c r="AB78" s="149"/>
      <c r="AC78" s="149"/>
      <c r="AD78" s="149"/>
      <c r="AE78" s="149"/>
      <c r="AF78" s="149"/>
      <c r="AG78" s="149"/>
      <c r="AH78" s="149"/>
      <c r="AI78" s="149"/>
      <c r="AJ78" s="88"/>
    </row>
    <row r="79" spans="1:39" s="96" customFormat="1" ht="17.25" customHeight="1" x14ac:dyDescent="0.3">
      <c r="A79" s="455"/>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149"/>
      <c r="AA79" s="149"/>
      <c r="AB79" s="149"/>
      <c r="AC79" s="149"/>
      <c r="AD79" s="149"/>
      <c r="AE79" s="149"/>
      <c r="AF79" s="149"/>
      <c r="AG79" s="149"/>
      <c r="AH79" s="149"/>
      <c r="AI79" s="149"/>
      <c r="AJ79" s="88"/>
    </row>
    <row r="80" spans="1:39" s="96" customFormat="1" ht="1.5" customHeight="1" x14ac:dyDescent="0.3">
      <c r="A80" s="457"/>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149"/>
      <c r="AA80" s="149"/>
      <c r="AB80" s="149"/>
      <c r="AC80" s="149"/>
      <c r="AD80" s="149"/>
      <c r="AE80" s="149"/>
      <c r="AF80" s="149"/>
      <c r="AG80" s="149"/>
      <c r="AH80" s="149"/>
      <c r="AI80" s="149"/>
      <c r="AJ80" s="88"/>
    </row>
    <row r="81" spans="1:36" s="59" customFormat="1" ht="15" hidden="1" customHeight="1" x14ac:dyDescent="0.2">
      <c r="A81" s="457"/>
      <c r="B81" s="456"/>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140"/>
      <c r="AA81" s="140"/>
      <c r="AB81" s="145"/>
      <c r="AC81" s="140"/>
      <c r="AD81" s="145"/>
      <c r="AE81" s="140"/>
      <c r="AF81" s="140"/>
      <c r="AG81" s="140"/>
      <c r="AH81" s="140"/>
      <c r="AI81" s="140"/>
      <c r="AJ81" s="88"/>
    </row>
    <row r="82" spans="1:36" s="59" customFormat="1" ht="18" customHeight="1" x14ac:dyDescent="0.2">
      <c r="A82" s="457"/>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53" t="s">
        <v>95</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144"/>
      <c r="AA84" s="144"/>
      <c r="AB84" s="144"/>
      <c r="AC84" s="144"/>
      <c r="AD84" s="144"/>
      <c r="AE84" s="144"/>
      <c r="AF84" s="144"/>
      <c r="AG84" s="144"/>
      <c r="AH84" s="144"/>
      <c r="AI84" s="144"/>
      <c r="AJ84" s="88"/>
    </row>
    <row r="85" spans="1:36" s="59" customFormat="1" ht="15.75" customHeight="1" x14ac:dyDescent="0.2">
      <c r="A85" s="449" t="s">
        <v>99</v>
      </c>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150"/>
      <c r="AA85" s="150"/>
      <c r="AB85" s="150"/>
      <c r="AC85" s="150"/>
      <c r="AD85" s="150"/>
      <c r="AE85" s="150"/>
      <c r="AF85" s="150"/>
      <c r="AG85" s="150"/>
      <c r="AH85" s="150"/>
      <c r="AI85" s="150"/>
      <c r="AJ85" s="150"/>
    </row>
    <row r="86" spans="1:36" s="59" customFormat="1" ht="15.75" customHeight="1" x14ac:dyDescent="0.25">
      <c r="A86" s="136"/>
      <c r="B86" s="451" t="s">
        <v>390</v>
      </c>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150"/>
      <c r="AA86" s="150"/>
      <c r="AB86" s="150"/>
      <c r="AC86" s="150"/>
      <c r="AD86" s="150"/>
      <c r="AE86" s="150"/>
      <c r="AF86" s="150"/>
      <c r="AG86" s="150"/>
      <c r="AH86" s="150"/>
      <c r="AI86" s="150"/>
      <c r="AJ86" s="150"/>
    </row>
    <row r="87" spans="1:36" s="59" customFormat="1" ht="15.75" customHeight="1" x14ac:dyDescent="0.25">
      <c r="A87" s="136"/>
      <c r="B87" s="451"/>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150"/>
      <c r="AA87" s="150"/>
      <c r="AB87" s="150"/>
      <c r="AC87" s="150"/>
      <c r="AD87" s="150"/>
      <c r="AE87" s="150"/>
      <c r="AF87" s="150"/>
      <c r="AG87" s="150"/>
      <c r="AH87" s="150"/>
      <c r="AI87" s="150"/>
      <c r="AJ87" s="150"/>
    </row>
    <row r="88" spans="1:36" s="59" customFormat="1" ht="12" customHeight="1" x14ac:dyDescent="0.25">
      <c r="A88" s="136"/>
      <c r="B88" s="451"/>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150"/>
      <c r="AA88" s="150"/>
      <c r="AB88" s="150"/>
      <c r="AC88" s="150"/>
      <c r="AD88" s="150"/>
      <c r="AE88" s="150"/>
      <c r="AF88" s="150"/>
      <c r="AG88" s="150"/>
      <c r="AH88" s="150"/>
      <c r="AI88" s="150"/>
      <c r="AJ88" s="150"/>
    </row>
    <row r="89" spans="1:36" s="59" customFormat="1" ht="15.75" hidden="1" x14ac:dyDescent="0.25">
      <c r="A89" s="136"/>
      <c r="B89" s="451"/>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71"/>
      <c r="AA89" s="71"/>
      <c r="AB89" s="83"/>
      <c r="AC89" s="71"/>
      <c r="AD89" s="83"/>
      <c r="AE89" s="71"/>
      <c r="AF89" s="71"/>
      <c r="AG89" s="71"/>
      <c r="AH89" s="72"/>
      <c r="AI89" s="72"/>
    </row>
    <row r="90" spans="1:36" s="59" customFormat="1" ht="15.75" hidden="1" customHeight="1" x14ac:dyDescent="0.25">
      <c r="A90" s="136"/>
      <c r="B90" s="451"/>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150"/>
      <c r="AA90" s="150"/>
      <c r="AB90" s="150"/>
      <c r="AC90" s="150"/>
      <c r="AD90" s="150"/>
      <c r="AE90" s="150"/>
      <c r="AF90" s="150"/>
      <c r="AG90" s="150"/>
      <c r="AH90" s="150"/>
      <c r="AI90" s="150"/>
      <c r="AJ90" s="150"/>
    </row>
    <row r="91" spans="1:36" s="59" customFormat="1" ht="33" hidden="1" customHeight="1" x14ac:dyDescent="0.25">
      <c r="A91" s="136"/>
      <c r="B91" s="451"/>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13" zoomScale="80" zoomScaleNormal="80" zoomScaleSheetLayoutView="80" zoomScalePageLayoutView="60" workbookViewId="0">
      <selection activeCell="Z19" sqref="Z19:AK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Instalații pentru Agricultură și Industrie Alimentară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60</v>
      </c>
      <c r="E12" s="158" t="s">
        <v>52</v>
      </c>
      <c r="F12" s="171" t="s">
        <v>415</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33" t="s">
        <v>71</v>
      </c>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row>
    <row r="16" spans="1:49" s="58" customFormat="1" ht="18.75" thickBot="1" x14ac:dyDescent="0.3">
      <c r="A16" s="562" t="str">
        <f>IF(ISBLANK($G$12),"Pentru seria de studenti 20XX-20YY",CONCATENATE("Pentru seria de studenti 20",$G$12,-20,$G$12+3))</f>
        <v>Pentru seria de studenti 2019-2022</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row>
    <row r="17" spans="1:49" s="59" customFormat="1" ht="21" customHeight="1" thickTop="1" thickBot="1" x14ac:dyDescent="0.25">
      <c r="B17" s="495" t="str">
        <f>IF(ISBLANK($G$12),"ANUL I",CONCATENATE("ANUL I (20",$G$12,-20,$G$12+1,")"))</f>
        <v>ANUL I (2019-2020)</v>
      </c>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5" t="str">
        <f>IF(ISBLANK($G$12),"ANUL II",CONCATENATE("ANUL II (20",$G$12+1,-20,$G$12+2,")"))</f>
        <v>ANUL II (2020-2021)</v>
      </c>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row>
    <row r="18" spans="1:49" s="59" customFormat="1" ht="21" customHeight="1" thickTop="1" thickBot="1" x14ac:dyDescent="0.25">
      <c r="A18" s="60"/>
      <c r="B18" s="495" t="s">
        <v>1</v>
      </c>
      <c r="C18" s="496"/>
      <c r="D18" s="496"/>
      <c r="E18" s="496"/>
      <c r="F18" s="496"/>
      <c r="G18" s="496"/>
      <c r="H18" s="496"/>
      <c r="I18" s="496"/>
      <c r="J18" s="496"/>
      <c r="K18" s="496"/>
      <c r="L18" s="496"/>
      <c r="M18" s="496"/>
      <c r="N18" s="495" t="s">
        <v>2</v>
      </c>
      <c r="O18" s="496"/>
      <c r="P18" s="496"/>
      <c r="Q18" s="496"/>
      <c r="R18" s="496"/>
      <c r="S18" s="496"/>
      <c r="T18" s="496"/>
      <c r="U18" s="496"/>
      <c r="V18" s="496"/>
      <c r="W18" s="496"/>
      <c r="X18" s="496"/>
      <c r="Y18" s="496"/>
      <c r="Z18" s="495" t="s">
        <v>3</v>
      </c>
      <c r="AA18" s="496"/>
      <c r="AB18" s="496"/>
      <c r="AC18" s="496"/>
      <c r="AD18" s="496"/>
      <c r="AE18" s="496"/>
      <c r="AF18" s="496"/>
      <c r="AG18" s="496"/>
      <c r="AH18" s="496"/>
      <c r="AI18" s="496"/>
      <c r="AJ18" s="496"/>
      <c r="AK18" s="496"/>
      <c r="AL18" s="495" t="s">
        <v>4</v>
      </c>
      <c r="AM18" s="496"/>
      <c r="AN18" s="496"/>
      <c r="AO18" s="496"/>
      <c r="AP18" s="496"/>
      <c r="AQ18" s="496"/>
      <c r="AR18" s="496"/>
      <c r="AS18" s="496"/>
      <c r="AT18" s="496"/>
      <c r="AU18" s="496"/>
      <c r="AV18" s="496"/>
      <c r="AW18" s="496"/>
    </row>
    <row r="19" spans="1:49" s="61" customFormat="1" ht="21" customHeight="1" thickTop="1" x14ac:dyDescent="0.25">
      <c r="A19" s="520" t="s">
        <v>53</v>
      </c>
      <c r="B19" s="556" t="s">
        <v>45</v>
      </c>
      <c r="C19" s="557"/>
      <c r="D19" s="557"/>
      <c r="E19" s="557"/>
      <c r="F19" s="557"/>
      <c r="G19" s="557"/>
      <c r="H19" s="557"/>
      <c r="I19" s="557"/>
      <c r="J19" s="557"/>
      <c r="K19" s="557"/>
      <c r="L19" s="557"/>
      <c r="M19" s="558"/>
      <c r="N19" s="556" t="s">
        <v>315</v>
      </c>
      <c r="O19" s="557"/>
      <c r="P19" s="557"/>
      <c r="Q19" s="557"/>
      <c r="R19" s="557"/>
      <c r="S19" s="557"/>
      <c r="T19" s="557"/>
      <c r="U19" s="557"/>
      <c r="V19" s="557"/>
      <c r="W19" s="557"/>
      <c r="X19" s="557"/>
      <c r="Y19" s="558"/>
      <c r="Z19" s="556" t="s">
        <v>417</v>
      </c>
      <c r="AA19" s="557"/>
      <c r="AB19" s="557"/>
      <c r="AC19" s="557"/>
      <c r="AD19" s="557"/>
      <c r="AE19" s="557"/>
      <c r="AF19" s="557"/>
      <c r="AG19" s="557"/>
      <c r="AH19" s="557"/>
      <c r="AI19" s="557"/>
      <c r="AJ19" s="557"/>
      <c r="AK19" s="558"/>
      <c r="AL19" s="556" t="s">
        <v>353</v>
      </c>
      <c r="AM19" s="557"/>
      <c r="AN19" s="557"/>
      <c r="AO19" s="557"/>
      <c r="AP19" s="557"/>
      <c r="AQ19" s="557"/>
      <c r="AR19" s="557"/>
      <c r="AS19" s="557"/>
      <c r="AT19" s="557"/>
      <c r="AU19" s="557"/>
      <c r="AV19" s="557"/>
      <c r="AW19" s="558"/>
    </row>
    <row r="20" spans="1:49" s="61" customFormat="1" ht="21" customHeight="1" x14ac:dyDescent="0.25">
      <c r="A20" s="521"/>
      <c r="B20" s="559"/>
      <c r="C20" s="560"/>
      <c r="D20" s="560"/>
      <c r="E20" s="560"/>
      <c r="F20" s="560"/>
      <c r="G20" s="560"/>
      <c r="H20" s="560"/>
      <c r="I20" s="560"/>
      <c r="J20" s="560"/>
      <c r="K20" s="560"/>
      <c r="L20" s="560"/>
      <c r="M20" s="561"/>
      <c r="N20" s="559"/>
      <c r="O20" s="560"/>
      <c r="P20" s="560"/>
      <c r="Q20" s="560"/>
      <c r="R20" s="560"/>
      <c r="S20" s="560"/>
      <c r="T20" s="560"/>
      <c r="U20" s="560"/>
      <c r="V20" s="560"/>
      <c r="W20" s="560"/>
      <c r="X20" s="560"/>
      <c r="Y20" s="561"/>
      <c r="Z20" s="559"/>
      <c r="AA20" s="560"/>
      <c r="AB20" s="560"/>
      <c r="AC20" s="560"/>
      <c r="AD20" s="560"/>
      <c r="AE20" s="560"/>
      <c r="AF20" s="560"/>
      <c r="AG20" s="560"/>
      <c r="AH20" s="560"/>
      <c r="AI20" s="560"/>
      <c r="AJ20" s="560"/>
      <c r="AK20" s="561"/>
      <c r="AL20" s="559"/>
      <c r="AM20" s="560"/>
      <c r="AN20" s="560"/>
      <c r="AO20" s="560"/>
      <c r="AP20" s="560"/>
      <c r="AQ20" s="560"/>
      <c r="AR20" s="560"/>
      <c r="AS20" s="560"/>
      <c r="AT20" s="560"/>
      <c r="AU20" s="560"/>
      <c r="AV20" s="560"/>
      <c r="AW20" s="561"/>
    </row>
    <row r="21" spans="1:49" s="61" customFormat="1" ht="21" customHeight="1" thickBot="1" x14ac:dyDescent="0.3">
      <c r="A21" s="522"/>
      <c r="B21" s="523" t="str">
        <f>IF(ISBLANK(B19),"",CONCATENATE($E$12,$F$12,".",$G$12,".","0",RIGHT($B$18,1),".",RIGHT(L21,1),$A19,IF(COUNTIFS(B19,"*op?ional*")=1,"-ij","")))</f>
        <v>L432.19.01.F1</v>
      </c>
      <c r="C21" s="524"/>
      <c r="D21" s="525"/>
      <c r="E21" s="363">
        <v>4</v>
      </c>
      <c r="F21" s="364" t="s">
        <v>5</v>
      </c>
      <c r="G21" s="365">
        <v>28</v>
      </c>
      <c r="H21" s="366">
        <v>28</v>
      </c>
      <c r="I21" s="366">
        <v>0</v>
      </c>
      <c r="J21" s="367">
        <v>0</v>
      </c>
      <c r="K21" s="364">
        <v>0</v>
      </c>
      <c r="L21" s="426" t="s">
        <v>46</v>
      </c>
      <c r="M21" s="187">
        <f>E21*25-G21-H21-I21-J21-K21</f>
        <v>44</v>
      </c>
      <c r="N21" s="523" t="str">
        <f>IF(ISBLANK(N19),"",CONCATENATE($E$12,$F$12,".",$G$12,".","0",RIGHT($N$18,1),".",RIGHT(X21,1),$A19,IF(COUNTIFS(N19,"*op?ional*")=1,"-ij","")))</f>
        <v>L432.19.02.F1</v>
      </c>
      <c r="O21" s="524"/>
      <c r="P21" s="525"/>
      <c r="Q21" s="363">
        <v>4</v>
      </c>
      <c r="R21" s="364" t="s">
        <v>295</v>
      </c>
      <c r="S21" s="365">
        <v>28</v>
      </c>
      <c r="T21" s="366">
        <v>28</v>
      </c>
      <c r="U21" s="366">
        <v>0</v>
      </c>
      <c r="V21" s="367">
        <v>0</v>
      </c>
      <c r="W21" s="364">
        <v>0</v>
      </c>
      <c r="X21" s="364" t="s">
        <v>46</v>
      </c>
      <c r="Y21" s="187">
        <f>Q21*25-S21-T21-U21-V21-W21</f>
        <v>44</v>
      </c>
      <c r="Z21" s="523" t="str">
        <f>IF(ISBLANK(Z19),"",CONCATENATE($E$12,$F$12,".",$G$12,".","0",RIGHT($Z$18,1),".",RIGHT(AJ21,1),$A19,IF(COUNTIFS(Z19,"*op?ional*")=1,"-ij","")))</f>
        <v>L432.19.03.D1</v>
      </c>
      <c r="AA21" s="524"/>
      <c r="AB21" s="525"/>
      <c r="AC21" s="363">
        <v>5</v>
      </c>
      <c r="AD21" s="364" t="s">
        <v>5</v>
      </c>
      <c r="AE21" s="365">
        <v>42</v>
      </c>
      <c r="AF21" s="366">
        <v>0</v>
      </c>
      <c r="AG21" s="366">
        <v>28</v>
      </c>
      <c r="AH21" s="367">
        <v>0</v>
      </c>
      <c r="AI21" s="364">
        <v>0</v>
      </c>
      <c r="AJ21" s="364" t="s">
        <v>54</v>
      </c>
      <c r="AK21" s="187">
        <f>AC21*25-AE21-AF21-AG21-AH21-AI21</f>
        <v>55</v>
      </c>
      <c r="AL21" s="523" t="str">
        <f>IF(ISBLANK(AL19), "",CONCATENATE($E$12,$F$12,".",$G$12,".","0",RIGHT($AL$18,1),".",RIGHT(AV21,1),$A19,IF(COUNTIFS(AL19,"*op?ional*")=1,"-ij","")))</f>
        <v>L432.19.04.D1</v>
      </c>
      <c r="AM21" s="524"/>
      <c r="AN21" s="525"/>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520" t="s">
        <v>55</v>
      </c>
      <c r="B22" s="556" t="s">
        <v>345</v>
      </c>
      <c r="C22" s="557"/>
      <c r="D22" s="557"/>
      <c r="E22" s="557"/>
      <c r="F22" s="557"/>
      <c r="G22" s="557"/>
      <c r="H22" s="557"/>
      <c r="I22" s="557"/>
      <c r="J22" s="557"/>
      <c r="K22" s="557"/>
      <c r="L22" s="557"/>
      <c r="M22" s="558"/>
      <c r="N22" s="556" t="s">
        <v>347</v>
      </c>
      <c r="O22" s="557"/>
      <c r="P22" s="557"/>
      <c r="Q22" s="557"/>
      <c r="R22" s="557"/>
      <c r="S22" s="557"/>
      <c r="T22" s="557"/>
      <c r="U22" s="557"/>
      <c r="V22" s="557"/>
      <c r="W22" s="557"/>
      <c r="X22" s="557"/>
      <c r="Y22" s="558"/>
      <c r="Z22" s="556" t="s">
        <v>334</v>
      </c>
      <c r="AA22" s="557"/>
      <c r="AB22" s="557"/>
      <c r="AC22" s="557"/>
      <c r="AD22" s="557"/>
      <c r="AE22" s="557"/>
      <c r="AF22" s="557"/>
      <c r="AG22" s="557"/>
      <c r="AH22" s="557"/>
      <c r="AI22" s="557"/>
      <c r="AJ22" s="557"/>
      <c r="AK22" s="558"/>
      <c r="AL22" s="556" t="s">
        <v>335</v>
      </c>
      <c r="AM22" s="557"/>
      <c r="AN22" s="557"/>
      <c r="AO22" s="557"/>
      <c r="AP22" s="557"/>
      <c r="AQ22" s="557"/>
      <c r="AR22" s="557"/>
      <c r="AS22" s="557"/>
      <c r="AT22" s="557"/>
      <c r="AU22" s="557"/>
      <c r="AV22" s="557"/>
      <c r="AW22" s="558"/>
    </row>
    <row r="23" spans="1:49" s="61" customFormat="1" ht="21" customHeight="1" x14ac:dyDescent="0.25">
      <c r="A23" s="521"/>
      <c r="B23" s="559"/>
      <c r="C23" s="560"/>
      <c r="D23" s="560"/>
      <c r="E23" s="560"/>
      <c r="F23" s="560"/>
      <c r="G23" s="560"/>
      <c r="H23" s="560"/>
      <c r="I23" s="560"/>
      <c r="J23" s="560"/>
      <c r="K23" s="560"/>
      <c r="L23" s="560"/>
      <c r="M23" s="561"/>
      <c r="N23" s="559"/>
      <c r="O23" s="560"/>
      <c r="P23" s="560"/>
      <c r="Q23" s="560"/>
      <c r="R23" s="560"/>
      <c r="S23" s="560"/>
      <c r="T23" s="560"/>
      <c r="U23" s="560"/>
      <c r="V23" s="560"/>
      <c r="W23" s="560"/>
      <c r="X23" s="560"/>
      <c r="Y23" s="561"/>
      <c r="Z23" s="559"/>
      <c r="AA23" s="560"/>
      <c r="AB23" s="560"/>
      <c r="AC23" s="560"/>
      <c r="AD23" s="560"/>
      <c r="AE23" s="560"/>
      <c r="AF23" s="560"/>
      <c r="AG23" s="560"/>
      <c r="AH23" s="560"/>
      <c r="AI23" s="560"/>
      <c r="AJ23" s="560"/>
      <c r="AK23" s="561"/>
      <c r="AL23" s="559"/>
      <c r="AM23" s="560"/>
      <c r="AN23" s="560"/>
      <c r="AO23" s="560"/>
      <c r="AP23" s="560"/>
      <c r="AQ23" s="560"/>
      <c r="AR23" s="560"/>
      <c r="AS23" s="560"/>
      <c r="AT23" s="560"/>
      <c r="AU23" s="560"/>
      <c r="AV23" s="560"/>
      <c r="AW23" s="561"/>
    </row>
    <row r="24" spans="1:49" s="61" customFormat="1" ht="21" customHeight="1" thickBot="1" x14ac:dyDescent="0.3">
      <c r="A24" s="522"/>
      <c r="B24" s="523" t="str">
        <f>IF(ISBLANK(B22),"",CONCATENATE($E$12,$F$12,".",$G$12,".","0",RIGHT($B$18,1),".",RIGHT(L24,1),$A22,IF(COUNTIFS(B22,"*op?ional*")=1,"-ij","")))</f>
        <v>L432.19.01.F2</v>
      </c>
      <c r="C24" s="524"/>
      <c r="D24" s="525"/>
      <c r="E24" s="363">
        <v>4</v>
      </c>
      <c r="F24" s="364" t="s">
        <v>5</v>
      </c>
      <c r="G24" s="365">
        <v>28</v>
      </c>
      <c r="H24" s="366">
        <v>28</v>
      </c>
      <c r="I24" s="366">
        <v>0</v>
      </c>
      <c r="J24" s="367">
        <v>0</v>
      </c>
      <c r="K24" s="364">
        <v>0</v>
      </c>
      <c r="L24" s="426" t="s">
        <v>46</v>
      </c>
      <c r="M24" s="187">
        <f>E24*25-G24-H24-I24-J24-K24</f>
        <v>44</v>
      </c>
      <c r="N24" s="523" t="str">
        <f>IF(ISBLANK(N22),"",CONCATENATE($E$12,$F$12,".",$G$12,".","0",RIGHT($N$18,1),".",RIGHT(X24,1),$A22,IF(COUNTIFS(N22,"*op?ional*")=1,"-ij","")))</f>
        <v>L432.19.02.F2</v>
      </c>
      <c r="O24" s="524"/>
      <c r="P24" s="525"/>
      <c r="Q24" s="363">
        <v>5</v>
      </c>
      <c r="R24" s="364" t="s">
        <v>5</v>
      </c>
      <c r="S24" s="365">
        <v>28</v>
      </c>
      <c r="T24" s="366">
        <v>0</v>
      </c>
      <c r="U24" s="366">
        <v>35</v>
      </c>
      <c r="V24" s="367">
        <v>0</v>
      </c>
      <c r="W24" s="364">
        <v>0</v>
      </c>
      <c r="X24" s="364" t="s">
        <v>46</v>
      </c>
      <c r="Y24" s="187">
        <f>Q24*25-S24-T24-U24-V24-W24</f>
        <v>62</v>
      </c>
      <c r="Z24" s="523" t="str">
        <f>IF(ISBLANK(Z22),"",CONCATENATE($E$12,$F$12,".",$G$12,".","0",RIGHT($Z$18,1),".",RIGHT(AJ24,1),$A22,IF(COUNTIFS(Z22,"*op?ional*")=1,"-ij","")))</f>
        <v>L432.19.03.F2</v>
      </c>
      <c r="AA24" s="524"/>
      <c r="AB24" s="525"/>
      <c r="AC24" s="363">
        <v>5</v>
      </c>
      <c r="AD24" s="364" t="s">
        <v>295</v>
      </c>
      <c r="AE24" s="365">
        <v>28</v>
      </c>
      <c r="AF24" s="366">
        <v>14</v>
      </c>
      <c r="AG24" s="366">
        <v>14</v>
      </c>
      <c r="AH24" s="367">
        <v>0</v>
      </c>
      <c r="AI24" s="364">
        <v>0</v>
      </c>
      <c r="AJ24" s="364" t="s">
        <v>46</v>
      </c>
      <c r="AK24" s="187">
        <f>AC24*25-AE24-AF24-AG24-AH24-AI24</f>
        <v>69</v>
      </c>
      <c r="AL24" s="523" t="str">
        <f>IF(ISBLANK(AL22), "",CONCATENATE($E$12,$F$12,".",$G$12,".","0",RIGHT($AL$18,1),".",RIGHT(AV24,1),$A22,IF(COUNTIFS(AL22,"*op?ional*")=1,"-ij","")))</f>
        <v>L432.19.04.C2</v>
      </c>
      <c r="AM24" s="524"/>
      <c r="AN24" s="525"/>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520" t="s">
        <v>56</v>
      </c>
      <c r="B25" s="556" t="s">
        <v>311</v>
      </c>
      <c r="C25" s="557"/>
      <c r="D25" s="557"/>
      <c r="E25" s="557"/>
      <c r="F25" s="557"/>
      <c r="G25" s="557"/>
      <c r="H25" s="557"/>
      <c r="I25" s="557"/>
      <c r="J25" s="557"/>
      <c r="K25" s="557"/>
      <c r="L25" s="557"/>
      <c r="M25" s="558"/>
      <c r="N25" s="556" t="s">
        <v>346</v>
      </c>
      <c r="O25" s="557"/>
      <c r="P25" s="557"/>
      <c r="Q25" s="557"/>
      <c r="R25" s="557"/>
      <c r="S25" s="557"/>
      <c r="T25" s="557"/>
      <c r="U25" s="557"/>
      <c r="V25" s="557"/>
      <c r="W25" s="557"/>
      <c r="X25" s="557"/>
      <c r="Y25" s="558"/>
      <c r="Z25" s="556" t="s">
        <v>349</v>
      </c>
      <c r="AA25" s="557"/>
      <c r="AB25" s="557"/>
      <c r="AC25" s="557"/>
      <c r="AD25" s="557"/>
      <c r="AE25" s="557"/>
      <c r="AF25" s="557"/>
      <c r="AG25" s="557"/>
      <c r="AH25" s="557"/>
      <c r="AI25" s="557"/>
      <c r="AJ25" s="557"/>
      <c r="AK25" s="558"/>
      <c r="AL25" s="556" t="s">
        <v>354</v>
      </c>
      <c r="AM25" s="557"/>
      <c r="AN25" s="557"/>
      <c r="AO25" s="557"/>
      <c r="AP25" s="557"/>
      <c r="AQ25" s="557"/>
      <c r="AR25" s="557"/>
      <c r="AS25" s="557"/>
      <c r="AT25" s="557"/>
      <c r="AU25" s="557"/>
      <c r="AV25" s="557"/>
      <c r="AW25" s="558"/>
    </row>
    <row r="26" spans="1:49" s="61" customFormat="1" ht="21" customHeight="1" x14ac:dyDescent="0.25">
      <c r="A26" s="521"/>
      <c r="B26" s="559"/>
      <c r="C26" s="560"/>
      <c r="D26" s="560"/>
      <c r="E26" s="560"/>
      <c r="F26" s="560"/>
      <c r="G26" s="560"/>
      <c r="H26" s="560"/>
      <c r="I26" s="560"/>
      <c r="J26" s="560"/>
      <c r="K26" s="560"/>
      <c r="L26" s="560"/>
      <c r="M26" s="561"/>
      <c r="N26" s="559"/>
      <c r="O26" s="560"/>
      <c r="P26" s="560"/>
      <c r="Q26" s="560"/>
      <c r="R26" s="560"/>
      <c r="S26" s="560"/>
      <c r="T26" s="560"/>
      <c r="U26" s="560"/>
      <c r="V26" s="560"/>
      <c r="W26" s="560"/>
      <c r="X26" s="560"/>
      <c r="Y26" s="561"/>
      <c r="Z26" s="559"/>
      <c r="AA26" s="560"/>
      <c r="AB26" s="560"/>
      <c r="AC26" s="560"/>
      <c r="AD26" s="560"/>
      <c r="AE26" s="560"/>
      <c r="AF26" s="560"/>
      <c r="AG26" s="560"/>
      <c r="AH26" s="560"/>
      <c r="AI26" s="560"/>
      <c r="AJ26" s="560"/>
      <c r="AK26" s="561"/>
      <c r="AL26" s="559"/>
      <c r="AM26" s="560"/>
      <c r="AN26" s="560"/>
      <c r="AO26" s="560"/>
      <c r="AP26" s="560"/>
      <c r="AQ26" s="560"/>
      <c r="AR26" s="560"/>
      <c r="AS26" s="560"/>
      <c r="AT26" s="560"/>
      <c r="AU26" s="560"/>
      <c r="AV26" s="560"/>
      <c r="AW26" s="561"/>
    </row>
    <row r="27" spans="1:49" s="61" customFormat="1" ht="21" customHeight="1" thickBot="1" x14ac:dyDescent="0.3">
      <c r="A27" s="522"/>
      <c r="B27" s="523" t="str">
        <f>IF(ISBLANK(B25),"",CONCATENATE($E$12,$F$12,".",$G$12,".","0",RIGHT($B$18,1),".",RIGHT(L27,1),$A25,IF(COUNTIFS(B25,"*op?ional*")=1,"-ij","")))</f>
        <v>L432.19.01.F3</v>
      </c>
      <c r="C27" s="524"/>
      <c r="D27" s="525"/>
      <c r="E27" s="363">
        <v>5</v>
      </c>
      <c r="F27" s="364" t="s">
        <v>5</v>
      </c>
      <c r="G27" s="365">
        <v>42</v>
      </c>
      <c r="H27" s="366">
        <v>14</v>
      </c>
      <c r="I27" s="366">
        <v>14</v>
      </c>
      <c r="J27" s="367">
        <v>0</v>
      </c>
      <c r="K27" s="364">
        <v>0</v>
      </c>
      <c r="L27" s="426" t="s">
        <v>46</v>
      </c>
      <c r="M27" s="187">
        <f>E27*25-G27-H27-I27-J27-K27</f>
        <v>55</v>
      </c>
      <c r="N27" s="523" t="str">
        <f>IF(ISBLANK(N25),"",CONCATENATE($E$12,$F$12,".",$G$12,".","0",RIGHT($N$18,1),".",RIGHT(X27,1),$A25,IF(COUNTIFS(N25,"*op?ional*")=1,"-ij","")))</f>
        <v>L432.19.02.D3</v>
      </c>
      <c r="O27" s="524"/>
      <c r="P27" s="525"/>
      <c r="Q27" s="363">
        <v>5</v>
      </c>
      <c r="R27" s="364" t="s">
        <v>5</v>
      </c>
      <c r="S27" s="365">
        <v>28</v>
      </c>
      <c r="T27" s="366">
        <v>0</v>
      </c>
      <c r="U27" s="366">
        <v>28</v>
      </c>
      <c r="V27" s="367">
        <v>0</v>
      </c>
      <c r="W27" s="364">
        <v>0</v>
      </c>
      <c r="X27" s="364" t="s">
        <v>54</v>
      </c>
      <c r="Y27" s="187">
        <f>Q27*25-S27-T27-U27-V27-W27</f>
        <v>69</v>
      </c>
      <c r="Z27" s="523" t="str">
        <f>IF(ISBLANK(Z25),"",CONCATENATE($E$12,$F$12,".",$G$12,".","0",RIGHT($Z$18,1),".",RIGHT(AJ27,1),$A25,IF(COUNTIFS(Z25,"*op?ional*")=1,"-ij","")))</f>
        <v>L432.19.03.D3</v>
      </c>
      <c r="AA27" s="524"/>
      <c r="AB27" s="525"/>
      <c r="AC27" s="363">
        <v>3</v>
      </c>
      <c r="AD27" s="364" t="s">
        <v>295</v>
      </c>
      <c r="AE27" s="365">
        <v>28</v>
      </c>
      <c r="AF27" s="366">
        <v>0</v>
      </c>
      <c r="AG27" s="366">
        <v>14</v>
      </c>
      <c r="AH27" s="367">
        <v>0</v>
      </c>
      <c r="AI27" s="364">
        <v>0</v>
      </c>
      <c r="AJ27" s="364" t="s">
        <v>54</v>
      </c>
      <c r="AK27" s="187">
        <f>AC27*25-AE27-AF27-AG27-AH27-AI27</f>
        <v>33</v>
      </c>
      <c r="AL27" s="523" t="str">
        <f>IF(ISBLANK(AL25), "",CONCATENATE($E$12,$F$12,".",$G$12,".","0",RIGHT($AL$18,1),".",RIGHT(AV27,1),$A25,IF(COUNTIFS(AL25,"*op?ional*")=1,"-ij","")))</f>
        <v>L432.19.04.D3</v>
      </c>
      <c r="AM27" s="524"/>
      <c r="AN27" s="525"/>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520" t="s">
        <v>57</v>
      </c>
      <c r="B28" s="556" t="s">
        <v>330</v>
      </c>
      <c r="C28" s="557"/>
      <c r="D28" s="557"/>
      <c r="E28" s="557"/>
      <c r="F28" s="557"/>
      <c r="G28" s="557"/>
      <c r="H28" s="557"/>
      <c r="I28" s="557"/>
      <c r="J28" s="557"/>
      <c r="K28" s="557"/>
      <c r="L28" s="557"/>
      <c r="M28" s="558"/>
      <c r="N28" s="556" t="s">
        <v>332</v>
      </c>
      <c r="O28" s="557"/>
      <c r="P28" s="557"/>
      <c r="Q28" s="557"/>
      <c r="R28" s="557"/>
      <c r="S28" s="557"/>
      <c r="T28" s="557"/>
      <c r="U28" s="557"/>
      <c r="V28" s="557"/>
      <c r="W28" s="557"/>
      <c r="X28" s="557"/>
      <c r="Y28" s="558"/>
      <c r="Z28" s="556" t="s">
        <v>350</v>
      </c>
      <c r="AA28" s="557"/>
      <c r="AB28" s="557"/>
      <c r="AC28" s="557"/>
      <c r="AD28" s="557"/>
      <c r="AE28" s="557"/>
      <c r="AF28" s="557"/>
      <c r="AG28" s="557"/>
      <c r="AH28" s="557"/>
      <c r="AI28" s="557"/>
      <c r="AJ28" s="557"/>
      <c r="AK28" s="558"/>
      <c r="AL28" s="556" t="s">
        <v>355</v>
      </c>
      <c r="AM28" s="557"/>
      <c r="AN28" s="557"/>
      <c r="AO28" s="557"/>
      <c r="AP28" s="557"/>
      <c r="AQ28" s="557"/>
      <c r="AR28" s="557"/>
      <c r="AS28" s="557"/>
      <c r="AT28" s="557"/>
      <c r="AU28" s="557"/>
      <c r="AV28" s="557"/>
      <c r="AW28" s="558"/>
    </row>
    <row r="29" spans="1:49" s="61" customFormat="1" ht="21" customHeight="1" x14ac:dyDescent="0.25">
      <c r="A29" s="521"/>
      <c r="B29" s="559"/>
      <c r="C29" s="560"/>
      <c r="D29" s="560"/>
      <c r="E29" s="560"/>
      <c r="F29" s="560"/>
      <c r="G29" s="560"/>
      <c r="H29" s="560"/>
      <c r="I29" s="560"/>
      <c r="J29" s="560"/>
      <c r="K29" s="560"/>
      <c r="L29" s="560"/>
      <c r="M29" s="561"/>
      <c r="N29" s="559"/>
      <c r="O29" s="560"/>
      <c r="P29" s="560"/>
      <c r="Q29" s="560"/>
      <c r="R29" s="560"/>
      <c r="S29" s="560"/>
      <c r="T29" s="560"/>
      <c r="U29" s="560"/>
      <c r="V29" s="560"/>
      <c r="W29" s="560"/>
      <c r="X29" s="560"/>
      <c r="Y29" s="561"/>
      <c r="Z29" s="559"/>
      <c r="AA29" s="560"/>
      <c r="AB29" s="560"/>
      <c r="AC29" s="560"/>
      <c r="AD29" s="560"/>
      <c r="AE29" s="560"/>
      <c r="AF29" s="560"/>
      <c r="AG29" s="560"/>
      <c r="AH29" s="560"/>
      <c r="AI29" s="560"/>
      <c r="AJ29" s="560"/>
      <c r="AK29" s="561"/>
      <c r="AL29" s="559"/>
      <c r="AM29" s="560"/>
      <c r="AN29" s="560"/>
      <c r="AO29" s="560"/>
      <c r="AP29" s="560"/>
      <c r="AQ29" s="560"/>
      <c r="AR29" s="560"/>
      <c r="AS29" s="560"/>
      <c r="AT29" s="560"/>
      <c r="AU29" s="560"/>
      <c r="AV29" s="560"/>
      <c r="AW29" s="561"/>
    </row>
    <row r="30" spans="1:49" s="61" customFormat="1" ht="21" customHeight="1" thickBot="1" x14ac:dyDescent="0.3">
      <c r="A30" s="522"/>
      <c r="B30" s="523" t="str">
        <f>IF(ISBLANK(B28),"",CONCATENATE($E$12,$F$12,".",$G$12,".","0",RIGHT($B$18,1),".",RIGHT(L30,1),$A28,IF(COUNTIFS(B28,"*op?ional*")=1,"-ij","")))</f>
        <v>L432.19.01.D4</v>
      </c>
      <c r="C30" s="524"/>
      <c r="D30" s="525"/>
      <c r="E30" s="363">
        <v>5</v>
      </c>
      <c r="F30" s="364" t="s">
        <v>295</v>
      </c>
      <c r="G30" s="365">
        <v>28</v>
      </c>
      <c r="H30" s="366">
        <v>0</v>
      </c>
      <c r="I30" s="366">
        <v>35</v>
      </c>
      <c r="J30" s="367">
        <v>0</v>
      </c>
      <c r="K30" s="364">
        <v>0</v>
      </c>
      <c r="L30" s="426" t="s">
        <v>54</v>
      </c>
      <c r="M30" s="187">
        <f>E30*25-G30-H30-I30-J30-K30</f>
        <v>62</v>
      </c>
      <c r="N30" s="523" t="str">
        <f>IF(ISBLANK(N28),"",CONCATENATE($E$12,$F$12,".",$G$12,".","0",RIGHT($N$18,1),".",RIGHT(X30,1),$A28,IF(COUNTIFS(N28,"*op?ional*")=1,"-ij","")))</f>
        <v>L432.19.02.D4</v>
      </c>
      <c r="O30" s="524"/>
      <c r="P30" s="525"/>
      <c r="Q30" s="363">
        <v>5</v>
      </c>
      <c r="R30" s="364" t="s">
        <v>5</v>
      </c>
      <c r="S30" s="365">
        <v>35</v>
      </c>
      <c r="T30" s="366">
        <v>28</v>
      </c>
      <c r="U30" s="366">
        <v>0</v>
      </c>
      <c r="V30" s="367">
        <v>0</v>
      </c>
      <c r="W30" s="364">
        <v>0</v>
      </c>
      <c r="X30" s="364" t="s">
        <v>54</v>
      </c>
      <c r="Y30" s="187">
        <f>Q30*25-S30-T30-U30-V30-W30</f>
        <v>62</v>
      </c>
      <c r="Z30" s="523" t="str">
        <f>IF(ISBLANK(Z28),"",CONCATENATE($E$12,$F$12,".",$G$12,".","0",RIGHT($Z$18,1),".",RIGHT(AJ30,1),$A28,IF(COUNTIFS(Z28,"*op?ional*")=1,"-ij","")))</f>
        <v>L432.19.03.D4</v>
      </c>
      <c r="AA30" s="524"/>
      <c r="AB30" s="525"/>
      <c r="AC30" s="363">
        <v>4</v>
      </c>
      <c r="AD30" s="364" t="s">
        <v>5</v>
      </c>
      <c r="AE30" s="365">
        <v>28</v>
      </c>
      <c r="AF30" s="366">
        <v>21</v>
      </c>
      <c r="AG30" s="366">
        <v>0</v>
      </c>
      <c r="AH30" s="367">
        <v>0</v>
      </c>
      <c r="AI30" s="364">
        <v>0</v>
      </c>
      <c r="AJ30" s="364" t="s">
        <v>54</v>
      </c>
      <c r="AK30" s="187">
        <f>AC30*25-AE30-AF30-AG30-AH30-AI30</f>
        <v>51</v>
      </c>
      <c r="AL30" s="523" t="str">
        <f>IF(ISBLANK(AL28), "",CONCATENATE($E$12,$F$12,".",$G$12,".","0",RIGHT($AL$18,1),".",RIGHT(AV30,1),$A28,IF(COUNTIFS(AL28,"*op?ional*")=1,"-ij","")))</f>
        <v>L432.19.04.D4</v>
      </c>
      <c r="AM30" s="524"/>
      <c r="AN30" s="525"/>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520" t="s">
        <v>58</v>
      </c>
      <c r="B31" s="556" t="s">
        <v>312</v>
      </c>
      <c r="C31" s="557"/>
      <c r="D31" s="557"/>
      <c r="E31" s="557"/>
      <c r="F31" s="557"/>
      <c r="G31" s="557"/>
      <c r="H31" s="557"/>
      <c r="I31" s="557"/>
      <c r="J31" s="557"/>
      <c r="K31" s="557"/>
      <c r="L31" s="557"/>
      <c r="M31" s="558"/>
      <c r="N31" s="556" t="s">
        <v>348</v>
      </c>
      <c r="O31" s="557"/>
      <c r="P31" s="557"/>
      <c r="Q31" s="557"/>
      <c r="R31" s="557"/>
      <c r="S31" s="557"/>
      <c r="T31" s="557"/>
      <c r="U31" s="557"/>
      <c r="V31" s="557"/>
      <c r="W31" s="557"/>
      <c r="X31" s="557"/>
      <c r="Y31" s="558"/>
      <c r="Z31" s="556" t="s">
        <v>318</v>
      </c>
      <c r="AA31" s="557"/>
      <c r="AB31" s="557"/>
      <c r="AC31" s="557"/>
      <c r="AD31" s="557"/>
      <c r="AE31" s="557"/>
      <c r="AF31" s="557"/>
      <c r="AG31" s="557"/>
      <c r="AH31" s="557"/>
      <c r="AI31" s="557"/>
      <c r="AJ31" s="557"/>
      <c r="AK31" s="558"/>
      <c r="AL31" s="556" t="s">
        <v>320</v>
      </c>
      <c r="AM31" s="557"/>
      <c r="AN31" s="557"/>
      <c r="AO31" s="557"/>
      <c r="AP31" s="557"/>
      <c r="AQ31" s="557"/>
      <c r="AR31" s="557"/>
      <c r="AS31" s="557"/>
      <c r="AT31" s="557"/>
      <c r="AU31" s="557"/>
      <c r="AV31" s="557"/>
      <c r="AW31" s="558"/>
    </row>
    <row r="32" spans="1:49" s="61" customFormat="1" ht="21" customHeight="1" x14ac:dyDescent="0.25">
      <c r="A32" s="521"/>
      <c r="B32" s="559"/>
      <c r="C32" s="560"/>
      <c r="D32" s="560"/>
      <c r="E32" s="560"/>
      <c r="F32" s="560"/>
      <c r="G32" s="560"/>
      <c r="H32" s="560"/>
      <c r="I32" s="560"/>
      <c r="J32" s="560"/>
      <c r="K32" s="560"/>
      <c r="L32" s="560"/>
      <c r="M32" s="561"/>
      <c r="N32" s="559"/>
      <c r="O32" s="560"/>
      <c r="P32" s="560"/>
      <c r="Q32" s="560"/>
      <c r="R32" s="560"/>
      <c r="S32" s="560"/>
      <c r="T32" s="560"/>
      <c r="U32" s="560"/>
      <c r="V32" s="560"/>
      <c r="W32" s="560"/>
      <c r="X32" s="560"/>
      <c r="Y32" s="561"/>
      <c r="Z32" s="559"/>
      <c r="AA32" s="560"/>
      <c r="AB32" s="560"/>
      <c r="AC32" s="560"/>
      <c r="AD32" s="560"/>
      <c r="AE32" s="560"/>
      <c r="AF32" s="560"/>
      <c r="AG32" s="560"/>
      <c r="AH32" s="560"/>
      <c r="AI32" s="560"/>
      <c r="AJ32" s="560"/>
      <c r="AK32" s="561"/>
      <c r="AL32" s="559"/>
      <c r="AM32" s="560"/>
      <c r="AN32" s="560"/>
      <c r="AO32" s="560"/>
      <c r="AP32" s="560"/>
      <c r="AQ32" s="560"/>
      <c r="AR32" s="560"/>
      <c r="AS32" s="560"/>
      <c r="AT32" s="560"/>
      <c r="AU32" s="560"/>
      <c r="AV32" s="560"/>
      <c r="AW32" s="561"/>
    </row>
    <row r="33" spans="1:53" s="61" customFormat="1" ht="21" customHeight="1" thickBot="1" x14ac:dyDescent="0.3">
      <c r="A33" s="522"/>
      <c r="B33" s="523" t="str">
        <f>IF(ISBLANK(B31),"",CONCATENATE($E$12,$F$12,".",$G$12,".","0",RIGHT($B$18,1),".",RIGHT(L33,1),$A31,IF(COUNTIFS(B31,"*op?ional*")=1,"-ij","")))</f>
        <v>L432.19.01.F5</v>
      </c>
      <c r="C33" s="524"/>
      <c r="D33" s="525"/>
      <c r="E33" s="363">
        <v>5</v>
      </c>
      <c r="F33" s="364" t="s">
        <v>295</v>
      </c>
      <c r="G33" s="365">
        <v>28</v>
      </c>
      <c r="H33" s="366">
        <v>0</v>
      </c>
      <c r="I33" s="366">
        <v>35</v>
      </c>
      <c r="J33" s="367">
        <v>0</v>
      </c>
      <c r="K33" s="364">
        <v>0</v>
      </c>
      <c r="L33" s="426" t="s">
        <v>46</v>
      </c>
      <c r="M33" s="187">
        <f>E33*25-G33-H33-I33-J33-K33</f>
        <v>62</v>
      </c>
      <c r="N33" s="523" t="str">
        <f>IF(ISBLANK(N31),"",CONCATENATE($E$12,$F$12,".",$G$12,".","0",RIGHT($N$18,1),".",RIGHT(X33,1),$A31,IF(COUNTIFS(N31,"*op?ional*")=1,"-ij","")))</f>
        <v>L432.19.02.D5</v>
      </c>
      <c r="O33" s="524"/>
      <c r="P33" s="525"/>
      <c r="Q33" s="363">
        <v>5</v>
      </c>
      <c r="R33" s="364" t="s">
        <v>5</v>
      </c>
      <c r="S33" s="365">
        <v>42</v>
      </c>
      <c r="T33" s="366">
        <v>0</v>
      </c>
      <c r="U33" s="366">
        <v>28</v>
      </c>
      <c r="V33" s="367">
        <v>0</v>
      </c>
      <c r="W33" s="364">
        <v>0</v>
      </c>
      <c r="X33" s="364" t="s">
        <v>54</v>
      </c>
      <c r="Y33" s="187">
        <f>Q33*25-S33-T33-U33-V33-W33</f>
        <v>55</v>
      </c>
      <c r="Z33" s="523" t="str">
        <f>IF(ISBLANK(Z31),"",CONCATENATE($E$12,$F$12,".",$G$12,".","0",RIGHT($Z$18,1),".",RIGHT(AJ33,1),$A31,IF(COUNTIFS(Z31,"*op?ional*")=1,"-ij","")))</f>
        <v>L432.19.03.D5</v>
      </c>
      <c r="AA33" s="524"/>
      <c r="AB33" s="525"/>
      <c r="AC33" s="363">
        <v>6</v>
      </c>
      <c r="AD33" s="364" t="s">
        <v>5</v>
      </c>
      <c r="AE33" s="365">
        <v>35</v>
      </c>
      <c r="AF33" s="366">
        <v>35</v>
      </c>
      <c r="AG33" s="366">
        <v>14</v>
      </c>
      <c r="AH33" s="367">
        <v>0</v>
      </c>
      <c r="AI33" s="364">
        <v>0</v>
      </c>
      <c r="AJ33" s="364" t="s">
        <v>54</v>
      </c>
      <c r="AK33" s="187">
        <f>AC33*25-AE33-AF33-AG33-AH33-AI33</f>
        <v>66</v>
      </c>
      <c r="AL33" s="523" t="str">
        <f>IF(ISBLANK(AL31), "",CONCATENATE($E$12,$F$12,".",$G$12,".","0",RIGHT($AL$18,1),".",RIGHT(AV33,1),$A31,IF(COUNTIFS(AL31,"*op?ional*")=1,"-ij","")))</f>
        <v>L432.19.04.D5</v>
      </c>
      <c r="AM33" s="524"/>
      <c r="AN33" s="525"/>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520" t="s">
        <v>60</v>
      </c>
      <c r="B34" s="556" t="s">
        <v>331</v>
      </c>
      <c r="C34" s="557"/>
      <c r="D34" s="557"/>
      <c r="E34" s="557"/>
      <c r="F34" s="557"/>
      <c r="G34" s="557"/>
      <c r="H34" s="557"/>
      <c r="I34" s="557"/>
      <c r="J34" s="557"/>
      <c r="K34" s="557"/>
      <c r="L34" s="557"/>
      <c r="M34" s="558"/>
      <c r="N34" s="556" t="s">
        <v>333</v>
      </c>
      <c r="O34" s="557"/>
      <c r="P34" s="557"/>
      <c r="Q34" s="557"/>
      <c r="R34" s="557"/>
      <c r="S34" s="557"/>
      <c r="T34" s="557"/>
      <c r="U34" s="557"/>
      <c r="V34" s="557"/>
      <c r="W34" s="557"/>
      <c r="X34" s="557"/>
      <c r="Y34" s="558"/>
      <c r="Z34" s="556" t="s">
        <v>351</v>
      </c>
      <c r="AA34" s="557"/>
      <c r="AB34" s="557"/>
      <c r="AC34" s="557"/>
      <c r="AD34" s="557"/>
      <c r="AE34" s="557"/>
      <c r="AF34" s="557"/>
      <c r="AG34" s="557"/>
      <c r="AH34" s="557"/>
      <c r="AI34" s="557"/>
      <c r="AJ34" s="557"/>
      <c r="AK34" s="558"/>
      <c r="AL34" s="556" t="s">
        <v>356</v>
      </c>
      <c r="AM34" s="557"/>
      <c r="AN34" s="557"/>
      <c r="AO34" s="557"/>
      <c r="AP34" s="557"/>
      <c r="AQ34" s="557"/>
      <c r="AR34" s="557"/>
      <c r="AS34" s="557"/>
      <c r="AT34" s="557"/>
      <c r="AU34" s="557"/>
      <c r="AV34" s="557"/>
      <c r="AW34" s="558"/>
    </row>
    <row r="35" spans="1:53" s="61" customFormat="1" ht="21" customHeight="1" x14ac:dyDescent="0.25">
      <c r="A35" s="521"/>
      <c r="B35" s="559"/>
      <c r="C35" s="560"/>
      <c r="D35" s="560"/>
      <c r="E35" s="560"/>
      <c r="F35" s="560"/>
      <c r="G35" s="560"/>
      <c r="H35" s="560"/>
      <c r="I35" s="560"/>
      <c r="J35" s="560"/>
      <c r="K35" s="560"/>
      <c r="L35" s="560"/>
      <c r="M35" s="561"/>
      <c r="N35" s="559"/>
      <c r="O35" s="560"/>
      <c r="P35" s="560"/>
      <c r="Q35" s="560"/>
      <c r="R35" s="560"/>
      <c r="S35" s="560"/>
      <c r="T35" s="560"/>
      <c r="U35" s="560"/>
      <c r="V35" s="560"/>
      <c r="W35" s="560"/>
      <c r="X35" s="560"/>
      <c r="Y35" s="561"/>
      <c r="Z35" s="559"/>
      <c r="AA35" s="560"/>
      <c r="AB35" s="560"/>
      <c r="AC35" s="560"/>
      <c r="AD35" s="560"/>
      <c r="AE35" s="560"/>
      <c r="AF35" s="560"/>
      <c r="AG35" s="560"/>
      <c r="AH35" s="560"/>
      <c r="AI35" s="560"/>
      <c r="AJ35" s="560"/>
      <c r="AK35" s="561"/>
      <c r="AL35" s="559"/>
      <c r="AM35" s="560"/>
      <c r="AN35" s="560"/>
      <c r="AO35" s="560"/>
      <c r="AP35" s="560"/>
      <c r="AQ35" s="560"/>
      <c r="AR35" s="560"/>
      <c r="AS35" s="560"/>
      <c r="AT35" s="560"/>
      <c r="AU35" s="560"/>
      <c r="AV35" s="560"/>
      <c r="AW35" s="561"/>
    </row>
    <row r="36" spans="1:53" s="61" customFormat="1" ht="21" customHeight="1" thickBot="1" x14ac:dyDescent="0.3">
      <c r="A36" s="522"/>
      <c r="B36" s="523" t="str">
        <f>IF(ISBLANK(B34),"",CONCATENATE($E$12,$F$12,".",$G$12,".","0",RIGHT($B$18,1),".",RIGHT(L36,1),$A34,IF(COUNTIFS(B34,"*op?ional*")=1,"-ij","")))</f>
        <v>L432.19.01.F6</v>
      </c>
      <c r="C36" s="524"/>
      <c r="D36" s="525"/>
      <c r="E36" s="363">
        <v>3</v>
      </c>
      <c r="F36" s="364" t="s">
        <v>5</v>
      </c>
      <c r="G36" s="365">
        <v>28</v>
      </c>
      <c r="H36" s="366">
        <v>0</v>
      </c>
      <c r="I36" s="366">
        <v>14</v>
      </c>
      <c r="J36" s="367">
        <v>0</v>
      </c>
      <c r="K36" s="364">
        <v>0</v>
      </c>
      <c r="L36" s="426" t="s">
        <v>46</v>
      </c>
      <c r="M36" s="187">
        <f>E36*25-G36-H36-I36-J36-K36</f>
        <v>33</v>
      </c>
      <c r="N36" s="523" t="str">
        <f>IF(ISBLANK(N34),"",CONCATENATE($E$12,$F$12,".",$G$12,".","0",RIGHT($N$18,1),".",RIGHT(X36,1),$A34,IF(COUNTIFS(N34,"*op?ional*")=1,"-ij","")))</f>
        <v>L432.19.02.C6</v>
      </c>
      <c r="O36" s="524"/>
      <c r="P36" s="525"/>
      <c r="Q36" s="363">
        <v>2</v>
      </c>
      <c r="R36" s="364" t="s">
        <v>295</v>
      </c>
      <c r="S36" s="365">
        <v>14</v>
      </c>
      <c r="T36" s="366">
        <v>14</v>
      </c>
      <c r="U36" s="366">
        <v>0</v>
      </c>
      <c r="V36" s="367">
        <v>0</v>
      </c>
      <c r="W36" s="364">
        <v>0</v>
      </c>
      <c r="X36" s="364" t="s">
        <v>7</v>
      </c>
      <c r="Y36" s="187">
        <f>Q36*25-S36-T36-U36-V36-W36</f>
        <v>22</v>
      </c>
      <c r="Z36" s="523" t="str">
        <f>IF(ISBLANK(Z34),"",CONCATENATE($E$12,$F$12,".",$G$12,".","0",RIGHT($Z$18,1),".",RIGHT(AJ36,1),$A34,IF(COUNTIFS(Z34,"*op?ional*")=1,"-ij","")))</f>
        <v>L432.19.03.D6</v>
      </c>
      <c r="AA36" s="524"/>
      <c r="AB36" s="525"/>
      <c r="AC36" s="363">
        <v>3</v>
      </c>
      <c r="AD36" s="364" t="s">
        <v>5</v>
      </c>
      <c r="AE36" s="365">
        <v>28</v>
      </c>
      <c r="AF36" s="366">
        <v>0</v>
      </c>
      <c r="AG36" s="366">
        <v>14</v>
      </c>
      <c r="AH36" s="367">
        <v>0</v>
      </c>
      <c r="AI36" s="364">
        <v>0</v>
      </c>
      <c r="AJ36" s="364" t="s">
        <v>54</v>
      </c>
      <c r="AK36" s="187">
        <f>AC36*25-AE36-AF36-AG36-AH36-AI36</f>
        <v>33</v>
      </c>
      <c r="AL36" s="523" t="str">
        <f>IF(ISBLANK(AL34), "",CONCATENATE($E$12,$F$12,".",$G$12,".","0",RIGHT($AL$18,1),".",RIGHT(AV36,1),$A34,IF(COUNTIFS(AL34,"*op?ional*")=1,"-ij","")))</f>
        <v>L432.19.04.D6</v>
      </c>
      <c r="AM36" s="524"/>
      <c r="AN36" s="525"/>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520" t="s">
        <v>61</v>
      </c>
      <c r="B37" s="556" t="s">
        <v>313</v>
      </c>
      <c r="C37" s="557"/>
      <c r="D37" s="557"/>
      <c r="E37" s="557"/>
      <c r="F37" s="557"/>
      <c r="G37" s="557"/>
      <c r="H37" s="557"/>
      <c r="I37" s="557"/>
      <c r="J37" s="557"/>
      <c r="K37" s="557"/>
      <c r="L37" s="557"/>
      <c r="M37" s="558"/>
      <c r="N37" s="556" t="s">
        <v>316</v>
      </c>
      <c r="O37" s="557"/>
      <c r="P37" s="557"/>
      <c r="Q37" s="557"/>
      <c r="R37" s="557"/>
      <c r="S37" s="557"/>
      <c r="T37" s="557"/>
      <c r="U37" s="557"/>
      <c r="V37" s="557"/>
      <c r="W37" s="557"/>
      <c r="X37" s="557"/>
      <c r="Y37" s="558"/>
      <c r="Z37" s="556" t="s">
        <v>352</v>
      </c>
      <c r="AA37" s="557"/>
      <c r="AB37" s="557"/>
      <c r="AC37" s="557"/>
      <c r="AD37" s="557"/>
      <c r="AE37" s="557"/>
      <c r="AF37" s="557"/>
      <c r="AG37" s="557"/>
      <c r="AH37" s="557"/>
      <c r="AI37" s="557"/>
      <c r="AJ37" s="557"/>
      <c r="AK37" s="558"/>
      <c r="AL37" s="556" t="s">
        <v>357</v>
      </c>
      <c r="AM37" s="557"/>
      <c r="AN37" s="557"/>
      <c r="AO37" s="557"/>
      <c r="AP37" s="557"/>
      <c r="AQ37" s="557"/>
      <c r="AR37" s="557"/>
      <c r="AS37" s="557"/>
      <c r="AT37" s="557"/>
      <c r="AU37" s="557"/>
      <c r="AV37" s="557"/>
      <c r="AW37" s="558"/>
    </row>
    <row r="38" spans="1:53" s="61" customFormat="1" ht="21" customHeight="1" x14ac:dyDescent="0.25">
      <c r="A38" s="521"/>
      <c r="B38" s="559"/>
      <c r="C38" s="560"/>
      <c r="D38" s="560"/>
      <c r="E38" s="560"/>
      <c r="F38" s="560"/>
      <c r="G38" s="560"/>
      <c r="H38" s="560"/>
      <c r="I38" s="560"/>
      <c r="J38" s="560"/>
      <c r="K38" s="560"/>
      <c r="L38" s="560"/>
      <c r="M38" s="561"/>
      <c r="N38" s="559"/>
      <c r="O38" s="560"/>
      <c r="P38" s="560"/>
      <c r="Q38" s="560"/>
      <c r="R38" s="560"/>
      <c r="S38" s="560"/>
      <c r="T38" s="560"/>
      <c r="U38" s="560"/>
      <c r="V38" s="560"/>
      <c r="W38" s="560"/>
      <c r="X38" s="560"/>
      <c r="Y38" s="561"/>
      <c r="Z38" s="559"/>
      <c r="AA38" s="560"/>
      <c r="AB38" s="560"/>
      <c r="AC38" s="560"/>
      <c r="AD38" s="560"/>
      <c r="AE38" s="560"/>
      <c r="AF38" s="560"/>
      <c r="AG38" s="560"/>
      <c r="AH38" s="560"/>
      <c r="AI38" s="560"/>
      <c r="AJ38" s="560"/>
      <c r="AK38" s="561"/>
      <c r="AL38" s="559"/>
      <c r="AM38" s="560"/>
      <c r="AN38" s="560"/>
      <c r="AO38" s="560"/>
      <c r="AP38" s="560"/>
      <c r="AQ38" s="560"/>
      <c r="AR38" s="560"/>
      <c r="AS38" s="560"/>
      <c r="AT38" s="560"/>
      <c r="AU38" s="560"/>
      <c r="AV38" s="560"/>
      <c r="AW38" s="561"/>
    </row>
    <row r="39" spans="1:53" s="61" customFormat="1" ht="21" customHeight="1" thickBot="1" x14ac:dyDescent="0.3">
      <c r="A39" s="522"/>
      <c r="B39" s="523" t="str">
        <f>IF(ISBLANK(B37),"",CONCATENATE($E$12,$F$12,".",$G$12,".","0",RIGHT($B$18,1),".",RIGHT(L39,1),$A37,IF(COUNTIFS(B37,"*op?ional*")=1,"-ij","")))</f>
        <v>L432.19.01.C7</v>
      </c>
      <c r="C39" s="524"/>
      <c r="D39" s="525"/>
      <c r="E39" s="363">
        <v>2</v>
      </c>
      <c r="F39" s="364" t="s">
        <v>295</v>
      </c>
      <c r="G39" s="365">
        <v>0</v>
      </c>
      <c r="H39" s="366">
        <v>28</v>
      </c>
      <c r="I39" s="366">
        <v>0</v>
      </c>
      <c r="J39" s="367">
        <v>0</v>
      </c>
      <c r="K39" s="364">
        <v>0</v>
      </c>
      <c r="L39" s="364" t="s">
        <v>7</v>
      </c>
      <c r="M39" s="187">
        <f>E39*25-G39-H39-I39-J39-K39</f>
        <v>22</v>
      </c>
      <c r="N39" s="523" t="str">
        <f>IF(ISBLANK(N37),"",CONCATENATE($E$12,$F$12,".",$G$12,".","0",RIGHT($N$18,1),".",RIGHT(X39,1),$A37,IF(COUNTIFS(N37,"*op?ional*")=1,"-ij","")))</f>
        <v>L432.19.02.C7</v>
      </c>
      <c r="O39" s="524"/>
      <c r="P39" s="525"/>
      <c r="Q39" s="363">
        <v>2</v>
      </c>
      <c r="R39" s="364" t="s">
        <v>295</v>
      </c>
      <c r="S39" s="365">
        <v>0</v>
      </c>
      <c r="T39" s="366">
        <v>28</v>
      </c>
      <c r="U39" s="366">
        <v>0</v>
      </c>
      <c r="V39" s="367">
        <v>0</v>
      </c>
      <c r="W39" s="364">
        <v>0</v>
      </c>
      <c r="X39" s="364" t="s">
        <v>7</v>
      </c>
      <c r="Y39" s="187">
        <f>Q39*25-S39-T39-U39-V39-W39</f>
        <v>22</v>
      </c>
      <c r="Z39" s="523" t="str">
        <f>IF(ISBLANK(Z37),"",CONCATENATE($E$12,$F$12,".",$G$12,".","0",RIGHT($Z$18,1),".",RIGHT(AJ39,1),$A37,IF(COUNTIFS(Z37,"*op?ional*")=1,"-ij","")))</f>
        <v>L432.19.03.D7</v>
      </c>
      <c r="AA39" s="524"/>
      <c r="AB39" s="525"/>
      <c r="AC39" s="363">
        <v>2</v>
      </c>
      <c r="AD39" s="364" t="s">
        <v>295</v>
      </c>
      <c r="AE39" s="365">
        <v>0</v>
      </c>
      <c r="AF39" s="366">
        <v>0</v>
      </c>
      <c r="AG39" s="366">
        <v>21</v>
      </c>
      <c r="AH39" s="367">
        <v>0</v>
      </c>
      <c r="AI39" s="364">
        <v>0</v>
      </c>
      <c r="AJ39" s="364" t="s">
        <v>54</v>
      </c>
      <c r="AK39" s="187">
        <f>AC39*25-AE39-AF39-AG39-AH39-AI39</f>
        <v>29</v>
      </c>
      <c r="AL39" s="523" t="str">
        <f>IF(ISBLANK(AL37), "",CONCATENATE($E$12,$F$12,".",$G$12,".","0",RIGHT($AL$18,1),".",RIGHT(AV39,1),$A37,IF(COUNTIFS(AL37,"*op?ional*")=1,"-ij","")))</f>
        <v>L432.19.04.D7</v>
      </c>
      <c r="AM39" s="524"/>
      <c r="AN39" s="525"/>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520" t="s">
        <v>62</v>
      </c>
      <c r="B40" s="556" t="s">
        <v>314</v>
      </c>
      <c r="C40" s="557"/>
      <c r="D40" s="557"/>
      <c r="E40" s="557"/>
      <c r="F40" s="557"/>
      <c r="G40" s="557"/>
      <c r="H40" s="557"/>
      <c r="I40" s="557"/>
      <c r="J40" s="557"/>
      <c r="K40" s="557"/>
      <c r="L40" s="557"/>
      <c r="M40" s="558"/>
      <c r="N40" s="556" t="s">
        <v>317</v>
      </c>
      <c r="O40" s="557"/>
      <c r="P40" s="557"/>
      <c r="Q40" s="557"/>
      <c r="R40" s="557"/>
      <c r="S40" s="557"/>
      <c r="T40" s="557"/>
      <c r="U40" s="557"/>
      <c r="V40" s="557"/>
      <c r="W40" s="557"/>
      <c r="X40" s="557"/>
      <c r="Y40" s="558"/>
      <c r="Z40" s="556" t="s">
        <v>319</v>
      </c>
      <c r="AA40" s="557"/>
      <c r="AB40" s="557"/>
      <c r="AC40" s="557"/>
      <c r="AD40" s="557"/>
      <c r="AE40" s="557"/>
      <c r="AF40" s="557"/>
      <c r="AG40" s="557"/>
      <c r="AH40" s="557"/>
      <c r="AI40" s="557"/>
      <c r="AJ40" s="557"/>
      <c r="AK40" s="558"/>
      <c r="AL40" s="508" t="s">
        <v>321</v>
      </c>
      <c r="AM40" s="509"/>
      <c r="AN40" s="509"/>
      <c r="AO40" s="509"/>
      <c r="AP40" s="509"/>
      <c r="AQ40" s="509"/>
      <c r="AR40" s="509"/>
      <c r="AS40" s="509"/>
      <c r="AT40" s="509"/>
      <c r="AU40" s="509"/>
      <c r="AV40" s="509"/>
      <c r="AW40" s="510"/>
      <c r="BA40" s="61" t="s">
        <v>31</v>
      </c>
    </row>
    <row r="41" spans="1:53" s="61" customFormat="1" ht="21" customHeight="1" x14ac:dyDescent="0.25">
      <c r="A41" s="521"/>
      <c r="B41" s="559"/>
      <c r="C41" s="560"/>
      <c r="D41" s="560"/>
      <c r="E41" s="560"/>
      <c r="F41" s="560"/>
      <c r="G41" s="560"/>
      <c r="H41" s="560"/>
      <c r="I41" s="560"/>
      <c r="J41" s="560"/>
      <c r="K41" s="560"/>
      <c r="L41" s="560"/>
      <c r="M41" s="561"/>
      <c r="N41" s="559"/>
      <c r="O41" s="560"/>
      <c r="P41" s="560"/>
      <c r="Q41" s="560"/>
      <c r="R41" s="560"/>
      <c r="S41" s="560"/>
      <c r="T41" s="560"/>
      <c r="U41" s="560"/>
      <c r="V41" s="560"/>
      <c r="W41" s="560"/>
      <c r="X41" s="560"/>
      <c r="Y41" s="561"/>
      <c r="Z41" s="559"/>
      <c r="AA41" s="560"/>
      <c r="AB41" s="560"/>
      <c r="AC41" s="560"/>
      <c r="AD41" s="560"/>
      <c r="AE41" s="560"/>
      <c r="AF41" s="560"/>
      <c r="AG41" s="560"/>
      <c r="AH41" s="560"/>
      <c r="AI41" s="560"/>
      <c r="AJ41" s="560"/>
      <c r="AK41" s="561"/>
      <c r="AL41" s="511"/>
      <c r="AM41" s="512"/>
      <c r="AN41" s="512"/>
      <c r="AO41" s="512"/>
      <c r="AP41" s="512"/>
      <c r="AQ41" s="512"/>
      <c r="AR41" s="512"/>
      <c r="AS41" s="512"/>
      <c r="AT41" s="512"/>
      <c r="AU41" s="512"/>
      <c r="AV41" s="512"/>
      <c r="AW41" s="513"/>
    </row>
    <row r="42" spans="1:53" s="61" customFormat="1" ht="21" customHeight="1" thickBot="1" x14ac:dyDescent="0.3">
      <c r="A42" s="522"/>
      <c r="B42" s="523" t="str">
        <f>IF(ISBLANK(B40),"",CONCATENATE($E$12,$F$12,".",$G$12,".","0",RIGHT($B$18,1),".",RIGHT(L42,1),$A40,IF(COUNTIFS(B40,"*op?ional*")=1,"-ij","")))</f>
        <v>L432.19.01.C8</v>
      </c>
      <c r="C42" s="524"/>
      <c r="D42" s="525"/>
      <c r="E42" s="427">
        <v>2</v>
      </c>
      <c r="F42" s="364" t="s">
        <v>6</v>
      </c>
      <c r="G42" s="365">
        <v>0</v>
      </c>
      <c r="H42" s="366">
        <v>14</v>
      </c>
      <c r="I42" s="366">
        <v>0</v>
      </c>
      <c r="J42" s="367">
        <v>0</v>
      </c>
      <c r="K42" s="364">
        <v>0</v>
      </c>
      <c r="L42" s="364" t="s">
        <v>7</v>
      </c>
      <c r="M42" s="187">
        <f>E42*25-G42-H42-I42-J42-K42</f>
        <v>36</v>
      </c>
      <c r="N42" s="523" t="str">
        <f>IF(ISBLANK(N40),"",CONCATENATE($E$12,$F$12,".",$G$12,".","0",RIGHT($N$18,1),".",RIGHT(X42,1),$A40,IF(COUNTIFS(N40,"*op?ional*")=1,"-ij","")))</f>
        <v>L432.19.02.C8</v>
      </c>
      <c r="O42" s="524"/>
      <c r="P42" s="525"/>
      <c r="Q42" s="427">
        <v>2</v>
      </c>
      <c r="R42" s="364" t="s">
        <v>6</v>
      </c>
      <c r="S42" s="365">
        <v>0</v>
      </c>
      <c r="T42" s="366">
        <v>14</v>
      </c>
      <c r="U42" s="366">
        <v>0</v>
      </c>
      <c r="V42" s="367">
        <v>0</v>
      </c>
      <c r="W42" s="364">
        <v>0</v>
      </c>
      <c r="X42" s="364" t="s">
        <v>7</v>
      </c>
      <c r="Y42" s="187">
        <f>Q42*25-S42-T42-U42-V42-W42</f>
        <v>36</v>
      </c>
      <c r="Z42" s="523" t="str">
        <f>IF(ISBLANK(Z40),"",CONCATENATE($E$12,$F$12,".",$G$12,".","0",RIGHT($Z$18,1),".",RIGHT(AJ42,1),$A40,IF(COUNTIFS(Z40,"*op?ional*")=1,"-ij","")))</f>
        <v>L432.19.03.C8</v>
      </c>
      <c r="AA42" s="524"/>
      <c r="AB42" s="525"/>
      <c r="AC42" s="427">
        <v>2</v>
      </c>
      <c r="AD42" s="364" t="s">
        <v>6</v>
      </c>
      <c r="AE42" s="365">
        <v>0</v>
      </c>
      <c r="AF42" s="366">
        <v>14</v>
      </c>
      <c r="AG42" s="366">
        <v>0</v>
      </c>
      <c r="AH42" s="367">
        <v>0</v>
      </c>
      <c r="AI42" s="364">
        <v>0</v>
      </c>
      <c r="AJ42" s="364" t="s">
        <v>7</v>
      </c>
      <c r="AK42" s="187">
        <f>AC42*25-AE42-AF42-AG42-AH42-AI42</f>
        <v>36</v>
      </c>
      <c r="AL42" s="523" t="str">
        <f>IF(ISBLANK(AL40), "",CONCATENATE($E$12,$F$12,".",$G$12,".","0",RIGHT($AL$18,1),".",RIGHT(AV42,1),$A40,IF(COUNTIFS(AL40,"*op?ional*")=1,"-ij","")))</f>
        <v>L432.19.04.C8</v>
      </c>
      <c r="AM42" s="524"/>
      <c r="AN42" s="525"/>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520" t="s">
        <v>63</v>
      </c>
      <c r="B43" s="556"/>
      <c r="C43" s="557"/>
      <c r="D43" s="557"/>
      <c r="E43" s="557"/>
      <c r="F43" s="557"/>
      <c r="G43" s="557"/>
      <c r="H43" s="557"/>
      <c r="I43" s="557"/>
      <c r="J43" s="557"/>
      <c r="K43" s="557"/>
      <c r="L43" s="557"/>
      <c r="M43" s="558"/>
      <c r="N43" s="556"/>
      <c r="O43" s="557"/>
      <c r="P43" s="557"/>
      <c r="Q43" s="557"/>
      <c r="R43" s="557"/>
      <c r="S43" s="557"/>
      <c r="T43" s="557"/>
      <c r="U43" s="557"/>
      <c r="V43" s="557"/>
      <c r="W43" s="557"/>
      <c r="X43" s="557"/>
      <c r="Y43" s="558"/>
      <c r="Z43" s="556"/>
      <c r="AA43" s="557"/>
      <c r="AB43" s="557"/>
      <c r="AC43" s="557"/>
      <c r="AD43" s="557"/>
      <c r="AE43" s="557"/>
      <c r="AF43" s="557"/>
      <c r="AG43" s="557"/>
      <c r="AH43" s="557"/>
      <c r="AI43" s="557"/>
      <c r="AJ43" s="557"/>
      <c r="AK43" s="558"/>
      <c r="AL43" s="508" t="s">
        <v>296</v>
      </c>
      <c r="AM43" s="509"/>
      <c r="AN43" s="509"/>
      <c r="AO43" s="509"/>
      <c r="AP43" s="509"/>
      <c r="AQ43" s="509"/>
      <c r="AR43" s="509"/>
      <c r="AS43" s="509"/>
      <c r="AT43" s="509"/>
      <c r="AU43" s="509"/>
      <c r="AV43" s="509"/>
      <c r="AW43" s="510"/>
    </row>
    <row r="44" spans="1:53" s="61" customFormat="1" ht="21" customHeight="1" x14ac:dyDescent="0.25">
      <c r="A44" s="521"/>
      <c r="B44" s="559"/>
      <c r="C44" s="560"/>
      <c r="D44" s="560"/>
      <c r="E44" s="560"/>
      <c r="F44" s="560"/>
      <c r="G44" s="560"/>
      <c r="H44" s="560"/>
      <c r="I44" s="560"/>
      <c r="J44" s="560"/>
      <c r="K44" s="560"/>
      <c r="L44" s="560"/>
      <c r="M44" s="561"/>
      <c r="N44" s="559"/>
      <c r="O44" s="560"/>
      <c r="P44" s="560"/>
      <c r="Q44" s="560"/>
      <c r="R44" s="560"/>
      <c r="S44" s="560"/>
      <c r="T44" s="560"/>
      <c r="U44" s="560"/>
      <c r="V44" s="560"/>
      <c r="W44" s="560"/>
      <c r="X44" s="560"/>
      <c r="Y44" s="561"/>
      <c r="Z44" s="559"/>
      <c r="AA44" s="560"/>
      <c r="AB44" s="560"/>
      <c r="AC44" s="560"/>
      <c r="AD44" s="560"/>
      <c r="AE44" s="560"/>
      <c r="AF44" s="560"/>
      <c r="AG44" s="560"/>
      <c r="AH44" s="560"/>
      <c r="AI44" s="560"/>
      <c r="AJ44" s="560"/>
      <c r="AK44" s="561"/>
      <c r="AL44" s="511"/>
      <c r="AM44" s="512"/>
      <c r="AN44" s="512"/>
      <c r="AO44" s="512"/>
      <c r="AP44" s="512"/>
      <c r="AQ44" s="512"/>
      <c r="AR44" s="512"/>
      <c r="AS44" s="512"/>
      <c r="AT44" s="512"/>
      <c r="AU44" s="512"/>
      <c r="AV44" s="512"/>
      <c r="AW44" s="513"/>
    </row>
    <row r="45" spans="1:53" s="61" customFormat="1" ht="21" customHeight="1" thickBot="1" x14ac:dyDescent="0.3">
      <c r="A45" s="522"/>
      <c r="B45" s="523" t="str">
        <f>IF(ISBLANK(B43),"",CONCATENATE($E$12,$F$12,".",$G$12,".","0",RIGHT($B$18,1),".",RIGHT(L45,1),$A43,IF(COUNTIFS(B43,"*op?ional*")=1,"-ij","")))</f>
        <v/>
      </c>
      <c r="C45" s="524"/>
      <c r="D45" s="525"/>
      <c r="E45" s="304"/>
      <c r="F45" s="210"/>
      <c r="G45" s="205"/>
      <c r="H45" s="207"/>
      <c r="I45" s="207"/>
      <c r="J45" s="206"/>
      <c r="K45" s="209"/>
      <c r="L45" s="187"/>
      <c r="M45" s="187"/>
      <c r="N45" s="523" t="str">
        <f>IF(ISBLANK(N43),"",CONCATENATE($E$12,$F$12,".",$G$12,".","0",RIGHT($N$18,1),".",RIGHT(X45,1),$A43,IF(COUNTIFS(N43,"*op?ional*")=1,"-ij","")))</f>
        <v/>
      </c>
      <c r="O45" s="524"/>
      <c r="P45" s="525"/>
      <c r="Q45" s="304"/>
      <c r="R45" s="210"/>
      <c r="S45" s="205"/>
      <c r="T45" s="207"/>
      <c r="U45" s="207"/>
      <c r="V45" s="206"/>
      <c r="W45" s="209"/>
      <c r="X45" s="188"/>
      <c r="Y45" s="187"/>
      <c r="Z45" s="523" t="str">
        <f>IF(ISBLANK(Z43),"",CONCATENATE($E$12,$F$12,".",$G$12,".","0",RIGHT($Z$18,1),".",RIGHT(AJ45,1),$A43,IF(COUNTIFS(Z43,"*op?ional*")=1,"-ij","")))</f>
        <v/>
      </c>
      <c r="AA45" s="524"/>
      <c r="AB45" s="525"/>
      <c r="AC45" s="189"/>
      <c r="AD45" s="210"/>
      <c r="AE45" s="190"/>
      <c r="AF45" s="191"/>
      <c r="AG45" s="191"/>
      <c r="AH45" s="192"/>
      <c r="AI45" s="187"/>
      <c r="AJ45" s="188"/>
      <c r="AK45" s="187"/>
      <c r="AL45" s="523" t="str">
        <f>IF(ISBLANK(AL43), "",CONCATENATE($E$12,$F$12,".",$G$12,".","0",RIGHT($AL$18,1),".",RIGHT(AV45,1),$A43,IF(COUNTIFS(AL43,"*op?ional*")=1,"-ij","")))</f>
        <v>L432.19.04.D9</v>
      </c>
      <c r="AM45" s="524"/>
      <c r="AN45" s="525"/>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20" t="s">
        <v>64</v>
      </c>
      <c r="B46" s="556"/>
      <c r="C46" s="557"/>
      <c r="D46" s="557"/>
      <c r="E46" s="557"/>
      <c r="F46" s="557"/>
      <c r="G46" s="557"/>
      <c r="H46" s="557"/>
      <c r="I46" s="557"/>
      <c r="J46" s="557"/>
      <c r="K46" s="557"/>
      <c r="L46" s="557"/>
      <c r="M46" s="558"/>
      <c r="N46" s="556"/>
      <c r="O46" s="557"/>
      <c r="P46" s="557"/>
      <c r="Q46" s="557"/>
      <c r="R46" s="557"/>
      <c r="S46" s="557"/>
      <c r="T46" s="557"/>
      <c r="U46" s="557"/>
      <c r="V46" s="557"/>
      <c r="W46" s="557"/>
      <c r="X46" s="557"/>
      <c r="Y46" s="558"/>
      <c r="Z46" s="556"/>
      <c r="AA46" s="557"/>
      <c r="AB46" s="557"/>
      <c r="AC46" s="557"/>
      <c r="AD46" s="557"/>
      <c r="AE46" s="557"/>
      <c r="AF46" s="557"/>
      <c r="AG46" s="557"/>
      <c r="AH46" s="557"/>
      <c r="AI46" s="557"/>
      <c r="AJ46" s="557"/>
      <c r="AK46" s="558"/>
      <c r="AL46" s="508"/>
      <c r="AM46" s="509"/>
      <c r="AN46" s="509"/>
      <c r="AO46" s="509"/>
      <c r="AP46" s="509"/>
      <c r="AQ46" s="509"/>
      <c r="AR46" s="509"/>
      <c r="AS46" s="509"/>
      <c r="AT46" s="509"/>
      <c r="AU46" s="509"/>
      <c r="AV46" s="509"/>
      <c r="AW46" s="510"/>
    </row>
    <row r="47" spans="1:53" s="61" customFormat="1" ht="21" customHeight="1" x14ac:dyDescent="0.25">
      <c r="A47" s="521"/>
      <c r="B47" s="559"/>
      <c r="C47" s="560"/>
      <c r="D47" s="560"/>
      <c r="E47" s="560"/>
      <c r="F47" s="560"/>
      <c r="G47" s="560"/>
      <c r="H47" s="560"/>
      <c r="I47" s="560"/>
      <c r="J47" s="560"/>
      <c r="K47" s="560"/>
      <c r="L47" s="560"/>
      <c r="M47" s="561"/>
      <c r="N47" s="559"/>
      <c r="O47" s="560"/>
      <c r="P47" s="560"/>
      <c r="Q47" s="560"/>
      <c r="R47" s="560"/>
      <c r="S47" s="560"/>
      <c r="T47" s="560"/>
      <c r="U47" s="560"/>
      <c r="V47" s="560"/>
      <c r="W47" s="560"/>
      <c r="X47" s="560"/>
      <c r="Y47" s="561"/>
      <c r="Z47" s="559"/>
      <c r="AA47" s="560"/>
      <c r="AB47" s="560"/>
      <c r="AC47" s="560"/>
      <c r="AD47" s="560"/>
      <c r="AE47" s="560"/>
      <c r="AF47" s="560"/>
      <c r="AG47" s="560"/>
      <c r="AH47" s="560"/>
      <c r="AI47" s="560"/>
      <c r="AJ47" s="560"/>
      <c r="AK47" s="561"/>
      <c r="AL47" s="511"/>
      <c r="AM47" s="512"/>
      <c r="AN47" s="512"/>
      <c r="AO47" s="512"/>
      <c r="AP47" s="512"/>
      <c r="AQ47" s="512"/>
      <c r="AR47" s="512"/>
      <c r="AS47" s="512"/>
      <c r="AT47" s="512"/>
      <c r="AU47" s="512"/>
      <c r="AV47" s="512"/>
      <c r="AW47" s="513"/>
    </row>
    <row r="48" spans="1:53" s="61" customFormat="1" ht="21" customHeight="1" thickBot="1" x14ac:dyDescent="0.3">
      <c r="A48" s="522"/>
      <c r="B48" s="523" t="str">
        <f>IF(ISBLANK(B46),"",CONCATENATE($E$12,$F$12,".",$G$12,".","0",RIGHT($B$18,1),".",RIGHT(L48,1),$A46,IF(COUNTIFS(B46,"*op?ional*")=1,"-ij","")))</f>
        <v/>
      </c>
      <c r="C48" s="524"/>
      <c r="D48" s="525"/>
      <c r="E48" s="304"/>
      <c r="F48" s="210"/>
      <c r="G48" s="205"/>
      <c r="H48" s="207"/>
      <c r="I48" s="207"/>
      <c r="J48" s="206"/>
      <c r="K48" s="209"/>
      <c r="L48" s="187"/>
      <c r="M48" s="187"/>
      <c r="N48" s="523" t="str">
        <f>IF(ISBLANK(N46),"",CONCATENATE($E$12,$F$12,".",$G$12,".","0",RIGHT($N$18,1),".",RIGHT(X48,1),$A46,IF(COUNTIFS(N46,"*op?ional*")=1,"-ij","")))</f>
        <v/>
      </c>
      <c r="O48" s="524"/>
      <c r="P48" s="525"/>
      <c r="Q48" s="304"/>
      <c r="R48" s="210"/>
      <c r="S48" s="190"/>
      <c r="T48" s="191"/>
      <c r="U48" s="191"/>
      <c r="V48" s="192"/>
      <c r="W48" s="187"/>
      <c r="X48" s="188"/>
      <c r="Y48" s="187"/>
      <c r="Z48" s="523" t="str">
        <f>IF(ISBLANK(Z46),"",CONCATENATE($E$12,$F$12,".",$G$12,".","0",RIGHT($Z$18,1),".",RIGHT(AJ48,1),$A46,IF(COUNTIFS(Z46,"*op?ional*")=1,"-ij","")))</f>
        <v/>
      </c>
      <c r="AA48" s="524"/>
      <c r="AB48" s="525"/>
      <c r="AC48" s="304"/>
      <c r="AD48" s="210"/>
      <c r="AE48" s="205"/>
      <c r="AF48" s="207"/>
      <c r="AG48" s="207"/>
      <c r="AH48" s="206"/>
      <c r="AI48" s="209"/>
      <c r="AJ48" s="188"/>
      <c r="AK48" s="187"/>
      <c r="AL48" s="523" t="str">
        <f>IF(ISBLANK(AL46), "",CONCATENATE($E$12,$F$12,".",$G$12,".","0",RIGHT($AL$18,1),".",RIGHT(AV48,1),$A46,IF(COUNTIFS(AL46,"*op?ional*")=1,"-ij","")))</f>
        <v/>
      </c>
      <c r="AM48" s="524"/>
      <c r="AN48" s="525"/>
      <c r="AO48" s="363"/>
      <c r="AP48" s="364"/>
      <c r="AQ48" s="365"/>
      <c r="AR48" s="366"/>
      <c r="AS48" s="366"/>
      <c r="AT48" s="367"/>
      <c r="AU48" s="364"/>
      <c r="AV48" s="428"/>
      <c r="AW48" s="187"/>
    </row>
    <row r="49" spans="1:63" s="61" customFormat="1" ht="21" customHeight="1" thickTop="1" x14ac:dyDescent="0.25">
      <c r="A49" s="520" t="s">
        <v>65</v>
      </c>
      <c r="B49" s="550"/>
      <c r="C49" s="551"/>
      <c r="D49" s="551"/>
      <c r="E49" s="551"/>
      <c r="F49" s="551"/>
      <c r="G49" s="551"/>
      <c r="H49" s="551"/>
      <c r="I49" s="551"/>
      <c r="J49" s="551"/>
      <c r="K49" s="551"/>
      <c r="L49" s="551"/>
      <c r="M49" s="552"/>
      <c r="N49" s="550" t="s">
        <v>341</v>
      </c>
      <c r="O49" s="551"/>
      <c r="P49" s="551"/>
      <c r="Q49" s="551"/>
      <c r="R49" s="551"/>
      <c r="S49" s="551"/>
      <c r="T49" s="551"/>
      <c r="U49" s="551"/>
      <c r="V49" s="551"/>
      <c r="W49" s="551"/>
      <c r="X49" s="551"/>
      <c r="Y49" s="552"/>
      <c r="Z49" s="550"/>
      <c r="AA49" s="551"/>
      <c r="AB49" s="551"/>
      <c r="AC49" s="551"/>
      <c r="AD49" s="551"/>
      <c r="AE49" s="551"/>
      <c r="AF49" s="551"/>
      <c r="AG49" s="551"/>
      <c r="AH49" s="551"/>
      <c r="AI49" s="551"/>
      <c r="AJ49" s="551"/>
      <c r="AK49" s="552"/>
      <c r="AL49" s="550" t="s">
        <v>341</v>
      </c>
      <c r="AM49" s="551"/>
      <c r="AN49" s="551"/>
      <c r="AO49" s="551"/>
      <c r="AP49" s="551"/>
      <c r="AQ49" s="551"/>
      <c r="AR49" s="551"/>
      <c r="AS49" s="551"/>
      <c r="AT49" s="551"/>
      <c r="AU49" s="551"/>
      <c r="AV49" s="551"/>
      <c r="AW49" s="552"/>
      <c r="AX49" s="62"/>
      <c r="AY49" s="62"/>
      <c r="AZ49" s="62"/>
      <c r="BA49" s="62"/>
      <c r="BB49" s="62"/>
      <c r="BC49" s="62"/>
      <c r="BD49" s="62"/>
      <c r="BE49" s="62"/>
      <c r="BF49" s="62"/>
      <c r="BG49" s="62"/>
      <c r="BH49" s="62"/>
      <c r="BI49" s="62"/>
      <c r="BJ49" s="62"/>
      <c r="BK49" s="62"/>
    </row>
    <row r="50" spans="1:63" s="61" customFormat="1" ht="21" customHeight="1" x14ac:dyDescent="0.25">
      <c r="A50" s="521"/>
      <c r="B50" s="553"/>
      <c r="C50" s="554"/>
      <c r="D50" s="554"/>
      <c r="E50" s="554"/>
      <c r="F50" s="554"/>
      <c r="G50" s="554"/>
      <c r="H50" s="554"/>
      <c r="I50" s="554"/>
      <c r="J50" s="554"/>
      <c r="K50" s="554"/>
      <c r="L50" s="554"/>
      <c r="M50" s="555"/>
      <c r="N50" s="553"/>
      <c r="O50" s="554"/>
      <c r="P50" s="554"/>
      <c r="Q50" s="554"/>
      <c r="R50" s="554"/>
      <c r="S50" s="554"/>
      <c r="T50" s="554"/>
      <c r="U50" s="554"/>
      <c r="V50" s="554"/>
      <c r="W50" s="554"/>
      <c r="X50" s="554"/>
      <c r="Y50" s="555"/>
      <c r="Z50" s="553"/>
      <c r="AA50" s="554"/>
      <c r="AB50" s="554"/>
      <c r="AC50" s="554"/>
      <c r="AD50" s="554"/>
      <c r="AE50" s="554"/>
      <c r="AF50" s="554"/>
      <c r="AG50" s="554"/>
      <c r="AH50" s="554"/>
      <c r="AI50" s="554"/>
      <c r="AJ50" s="554"/>
      <c r="AK50" s="555"/>
      <c r="AL50" s="553"/>
      <c r="AM50" s="554"/>
      <c r="AN50" s="554"/>
      <c r="AO50" s="554"/>
      <c r="AP50" s="554"/>
      <c r="AQ50" s="554"/>
      <c r="AR50" s="554"/>
      <c r="AS50" s="554"/>
      <c r="AT50" s="554"/>
      <c r="AU50" s="554"/>
      <c r="AV50" s="554"/>
      <c r="AW50" s="555"/>
      <c r="AX50" s="62"/>
      <c r="AY50" s="62"/>
      <c r="AZ50" s="62"/>
      <c r="BA50" s="62"/>
      <c r="BB50" s="62"/>
      <c r="BC50" s="62"/>
      <c r="BD50" s="62"/>
      <c r="BE50" s="62"/>
      <c r="BF50" s="62"/>
      <c r="BG50" s="62"/>
      <c r="BH50" s="62"/>
      <c r="BI50" s="62"/>
      <c r="BJ50" s="62"/>
      <c r="BK50" s="62"/>
    </row>
    <row r="51" spans="1:63" s="61" customFormat="1" ht="21" customHeight="1" thickBot="1" x14ac:dyDescent="0.3">
      <c r="A51" s="522"/>
      <c r="B51" s="547" t="str">
        <f>IF(ISBLANK(B49),"",CONCATENATE($E$12,$F$12,".",$G$12,".","0",RIGHT($B$18,1),".",RIGHT(L51,1),$A$49,"-ij"))</f>
        <v/>
      </c>
      <c r="C51" s="548"/>
      <c r="D51" s="549"/>
      <c r="E51" s="306"/>
      <c r="F51" s="307"/>
      <c r="G51" s="293"/>
      <c r="H51" s="295"/>
      <c r="I51" s="295"/>
      <c r="J51" s="294"/>
      <c r="K51" s="319"/>
      <c r="L51" s="296"/>
      <c r="M51" s="297"/>
      <c r="N51" s="547" t="str">
        <f>IF(ISBLANK(N49),"",CONCATENATE($E$12,$F$12,".",$G$12,".","0",RIGHT($N$18,1),".",RIGHT(X51,1),$A$49,"-ij"))</f>
        <v>L432.19.02.11-ij</v>
      </c>
      <c r="O51" s="548"/>
      <c r="P51" s="549"/>
      <c r="Q51" s="306"/>
      <c r="R51" s="307"/>
      <c r="S51" s="293"/>
      <c r="T51" s="295"/>
      <c r="U51" s="295"/>
      <c r="V51" s="294"/>
      <c r="W51" s="319"/>
      <c r="X51" s="297"/>
      <c r="Y51" s="297"/>
      <c r="Z51" s="547" t="str">
        <f>IF(ISBLANK(Z49),"",CONCATENATE($E$12,$F$12,".",$G$12,".","0",RIGHT($Z$18,1),".",RIGHT(AJ51,1),$A$49,"-ij"))</f>
        <v/>
      </c>
      <c r="AA51" s="548"/>
      <c r="AB51" s="549"/>
      <c r="AC51" s="306"/>
      <c r="AD51" s="307"/>
      <c r="AE51" s="293"/>
      <c r="AF51" s="295"/>
      <c r="AG51" s="295"/>
      <c r="AH51" s="294"/>
      <c r="AI51" s="319"/>
      <c r="AJ51" s="296"/>
      <c r="AK51" s="297"/>
      <c r="AL51" s="547" t="str">
        <f>IF(ISBLANK(AL49),"",CONCATENATE($E$12,$F$12,".",$G$12,".","0",RIGHT($AL$18,1),".",RIGHT(AV51,1),$A$49,"-ij"))</f>
        <v>L432.19.04.11-ij</v>
      </c>
      <c r="AM51" s="548"/>
      <c r="AN51" s="549"/>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42" t="s">
        <v>8</v>
      </c>
      <c r="B52" s="468" t="s">
        <v>283</v>
      </c>
      <c r="C52" s="469"/>
      <c r="D52" s="469"/>
      <c r="E52" s="466">
        <f>SUM(G21:J21,G24:J24,G27:J27,G30:J30,G33:J33,G36:J36,G39:J39,G42:J42,G45:J45,G48:J48)</f>
        <v>392</v>
      </c>
      <c r="F52" s="467"/>
      <c r="G52" s="544" t="s">
        <v>10</v>
      </c>
      <c r="H52" s="545"/>
      <c r="I52" s="545"/>
      <c r="J52" s="546"/>
      <c r="K52" s="465">
        <f>SUM(M21,M24,M27,M30,M33,M36,M39,M42,M45,M48)</f>
        <v>358</v>
      </c>
      <c r="L52" s="466"/>
      <c r="M52" s="467"/>
      <c r="N52" s="468" t="s">
        <v>9</v>
      </c>
      <c r="O52" s="469"/>
      <c r="P52" s="159"/>
      <c r="Q52" s="466">
        <f>SUM(S21:V21,S24:V24,S27:V27,S30:V30,S33:V33,S36:V36,S39:V39,S42:V42,S45:V45,S48:V48)</f>
        <v>378</v>
      </c>
      <c r="R52" s="467"/>
      <c r="S52" s="544" t="s">
        <v>10</v>
      </c>
      <c r="T52" s="545"/>
      <c r="U52" s="545"/>
      <c r="V52" s="546"/>
      <c r="W52" s="465">
        <f>SUM(Y21,Y24,Y27,Y30,Y33,Y36,Y39,Y42,Y45,Y48)</f>
        <v>372</v>
      </c>
      <c r="X52" s="466"/>
      <c r="Y52" s="467"/>
      <c r="Z52" s="468" t="s">
        <v>9</v>
      </c>
      <c r="AA52" s="469"/>
      <c r="AB52" s="159"/>
      <c r="AC52" s="466">
        <f>SUM(AE21:AH21,AE24:AH24,AE27:AH27,AE30:AH30,AE33:AH33,AE36:AH36,AE39:AH39,AE42:AH42,AE45:AH45,AE48:AH48)</f>
        <v>378</v>
      </c>
      <c r="AD52" s="467"/>
      <c r="AE52" s="544" t="s">
        <v>10</v>
      </c>
      <c r="AF52" s="545"/>
      <c r="AG52" s="545"/>
      <c r="AH52" s="546"/>
      <c r="AI52" s="465">
        <f>SUM(AK21,AK24,AK27,AK30,AK33,AK36,AK39,AK42,AK45,AK48)</f>
        <v>372</v>
      </c>
      <c r="AJ52" s="466"/>
      <c r="AK52" s="467"/>
      <c r="AL52" s="468" t="s">
        <v>9</v>
      </c>
      <c r="AM52" s="469"/>
      <c r="AN52" s="159"/>
      <c r="AO52" s="466">
        <f>SUM(AQ21:AT21,AQ24:AT24,AQ27:AT27,AQ30:AT30,AQ33:AT33,AQ36:AT36,AQ39:AT39,AQ42:AT42,AQ45:AT45,AQ48:AT48)</f>
        <v>378</v>
      </c>
      <c r="AP52" s="467"/>
      <c r="AQ52" s="544" t="s">
        <v>10</v>
      </c>
      <c r="AR52" s="545"/>
      <c r="AS52" s="545"/>
      <c r="AT52" s="546"/>
      <c r="AU52" s="465">
        <f>SUM(AW21,AW24,AW27,AW30,AW33,AW36,AW39,AW42,AW45,AW48)</f>
        <v>332</v>
      </c>
      <c r="AV52" s="466"/>
      <c r="AW52" s="467"/>
    </row>
    <row r="53" spans="1:63" s="161" customFormat="1" ht="21" customHeight="1" thickBot="1" x14ac:dyDescent="0.25">
      <c r="A53" s="543"/>
      <c r="B53" s="464" t="s">
        <v>11</v>
      </c>
      <c r="C53" s="462"/>
      <c r="D53" s="162"/>
      <c r="E53" s="540">
        <f>SUM(E21,E24,E27,E30,E33,E36,E39,E42,E45,E48)</f>
        <v>30</v>
      </c>
      <c r="F53" s="541"/>
      <c r="G53" s="464" t="s">
        <v>12</v>
      </c>
      <c r="H53" s="462"/>
      <c r="I53" s="462"/>
      <c r="J53" s="463"/>
      <c r="K53" s="464" t="str">
        <f>BD380</f>
        <v>4E,3D,1C</v>
      </c>
      <c r="L53" s="462"/>
      <c r="M53" s="463"/>
      <c r="N53" s="464" t="s">
        <v>11</v>
      </c>
      <c r="O53" s="462"/>
      <c r="P53" s="162"/>
      <c r="Q53" s="540">
        <f>SUM(Q21,Q24,Q27,Q30,Q33,Q36,Q39,Q42,Q45,Q48)</f>
        <v>30</v>
      </c>
      <c r="R53" s="541"/>
      <c r="S53" s="464" t="s">
        <v>12</v>
      </c>
      <c r="T53" s="462"/>
      <c r="U53" s="462"/>
      <c r="V53" s="463"/>
      <c r="W53" s="464" t="str">
        <f>BD381</f>
        <v>4E,3D,1C</v>
      </c>
      <c r="X53" s="462"/>
      <c r="Y53" s="463"/>
      <c r="Z53" s="464" t="s">
        <v>11</v>
      </c>
      <c r="AA53" s="462"/>
      <c r="AB53" s="162"/>
      <c r="AC53" s="540">
        <f>SUM(AC21,AC24,AC27,AC30,AC33,AC36,AC39,AC42,AC45,AC48)</f>
        <v>30</v>
      </c>
      <c r="AD53" s="541"/>
      <c r="AE53" s="464" t="s">
        <v>12</v>
      </c>
      <c r="AF53" s="462"/>
      <c r="AG53" s="462"/>
      <c r="AH53" s="463"/>
      <c r="AI53" s="464" t="str">
        <f>BD382</f>
        <v>4E,3D,1C</v>
      </c>
      <c r="AJ53" s="462"/>
      <c r="AK53" s="463"/>
      <c r="AL53" s="464" t="s">
        <v>11</v>
      </c>
      <c r="AM53" s="462"/>
      <c r="AN53" s="162"/>
      <c r="AO53" s="540">
        <f>SUM(AO21,AO24,AO27,AO30,AO33,AO36,AO39,AO42,AO45,AO48)</f>
        <v>30</v>
      </c>
      <c r="AP53" s="541"/>
      <c r="AQ53" s="464" t="s">
        <v>12</v>
      </c>
      <c r="AR53" s="462"/>
      <c r="AS53" s="462"/>
      <c r="AT53" s="463"/>
      <c r="AU53" s="464" t="str">
        <f>BD383</f>
        <v>4E,4D,1C</v>
      </c>
      <c r="AV53" s="462"/>
      <c r="AW53" s="463"/>
    </row>
    <row r="54" spans="1:63" s="161" customFormat="1" ht="21" customHeight="1" thickTop="1" x14ac:dyDescent="0.2">
      <c r="A54" s="542" t="s">
        <v>13</v>
      </c>
      <c r="B54" s="468" t="s">
        <v>283</v>
      </c>
      <c r="C54" s="469"/>
      <c r="D54" s="469"/>
      <c r="E54" s="539">
        <f>SUM(G55:J55)</f>
        <v>28</v>
      </c>
      <c r="F54" s="467"/>
      <c r="G54" s="164"/>
      <c r="H54" s="165"/>
      <c r="I54" s="165"/>
      <c r="J54" s="165"/>
      <c r="K54" s="309"/>
      <c r="L54" s="165"/>
      <c r="M54" s="160"/>
      <c r="N54" s="468" t="s">
        <v>9</v>
      </c>
      <c r="O54" s="469"/>
      <c r="P54" s="163"/>
      <c r="Q54" s="466">
        <f>SUM(S55:V55)</f>
        <v>27</v>
      </c>
      <c r="R54" s="467"/>
      <c r="S54" s="164"/>
      <c r="T54" s="165"/>
      <c r="U54" s="165"/>
      <c r="V54" s="165"/>
      <c r="W54" s="309"/>
      <c r="X54" s="165"/>
      <c r="Y54" s="160"/>
      <c r="Z54" s="468" t="s">
        <v>9</v>
      </c>
      <c r="AA54" s="469"/>
      <c r="AB54" s="163"/>
      <c r="AC54" s="466">
        <f>SUM(AE55:AH55)</f>
        <v>27</v>
      </c>
      <c r="AD54" s="467"/>
      <c r="AE54" s="164"/>
      <c r="AF54" s="165"/>
      <c r="AG54" s="165"/>
      <c r="AH54" s="165"/>
      <c r="AI54" s="309"/>
      <c r="AJ54" s="165"/>
      <c r="AK54" s="160"/>
      <c r="AL54" s="468" t="s">
        <v>9</v>
      </c>
      <c r="AM54" s="469"/>
      <c r="AN54" s="163"/>
      <c r="AO54" s="466">
        <f>SUM(AQ55:AT55)</f>
        <v>27</v>
      </c>
      <c r="AP54" s="467"/>
      <c r="AQ54" s="164"/>
      <c r="AR54" s="165"/>
      <c r="AS54" s="165"/>
      <c r="AT54" s="165"/>
      <c r="AU54" s="309"/>
      <c r="AV54" s="165"/>
      <c r="AW54" s="160"/>
    </row>
    <row r="55" spans="1:63" s="161" customFormat="1" ht="21" customHeight="1" thickBot="1" x14ac:dyDescent="0.25">
      <c r="A55" s="543"/>
      <c r="B55" s="464" t="s">
        <v>14</v>
      </c>
      <c r="C55" s="462"/>
      <c r="D55" s="166"/>
      <c r="E55" s="166"/>
      <c r="F55" s="167"/>
      <c r="G55" s="168">
        <f>(G21+G24+G27+G30+G33+G36+G39+G42+G45+G48)/14</f>
        <v>13</v>
      </c>
      <c r="H55" s="168">
        <f>(H21+H24+H27+H30+H33+H36+H39+H42+H45+H48)/14</f>
        <v>8</v>
      </c>
      <c r="I55" s="168">
        <f>(I21+I24+I27+I30+I33+I36+I39+I42+I45+I48)/14</f>
        <v>7</v>
      </c>
      <c r="J55" s="168">
        <f>(J21+J24+J27+J30+J33+J36+J39+J42+J45+J48)/14</f>
        <v>0</v>
      </c>
      <c r="K55" s="461" t="s">
        <v>15</v>
      </c>
      <c r="L55" s="462"/>
      <c r="M55" s="463"/>
      <c r="N55" s="464" t="s">
        <v>14</v>
      </c>
      <c r="O55" s="462"/>
      <c r="P55" s="166"/>
      <c r="Q55" s="166"/>
      <c r="R55" s="167"/>
      <c r="S55" s="168">
        <f>(S21+S24+S27+S30+S33+S36+S39+S42+S45+S48)/14</f>
        <v>12.5</v>
      </c>
      <c r="T55" s="168">
        <f>(T21+T24+T27+T30+T33+T36+T39+T42+T45+T48)/14</f>
        <v>8</v>
      </c>
      <c r="U55" s="168">
        <f>(U21+U24+U27+U30+U33+U36+U39+U42+U45+U48)/14</f>
        <v>6.5</v>
      </c>
      <c r="V55" s="168">
        <f>(V21+V24+V27+V30+V33+V36+V39+V42+V45+V48)/14</f>
        <v>0</v>
      </c>
      <c r="W55" s="461" t="s">
        <v>15</v>
      </c>
      <c r="X55" s="462"/>
      <c r="Y55" s="463"/>
      <c r="Z55" s="464" t="s">
        <v>14</v>
      </c>
      <c r="AA55" s="462"/>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1" t="s">
        <v>15</v>
      </c>
      <c r="AJ55" s="462"/>
      <c r="AK55" s="463"/>
      <c r="AL55" s="464" t="s">
        <v>14</v>
      </c>
      <c r="AM55" s="462"/>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1" t="s">
        <v>15</v>
      </c>
      <c r="AV55" s="462"/>
      <c r="AW55" s="46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0" t="s">
        <v>298</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75" t="s">
        <v>39</v>
      </c>
      <c r="C59" s="475"/>
      <c r="D59" s="475"/>
      <c r="E59" s="475"/>
      <c r="F59" s="475"/>
      <c r="G59" s="475"/>
      <c r="H59" s="475"/>
      <c r="I59" s="47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75" t="s">
        <v>42</v>
      </c>
      <c r="AO59" s="475"/>
      <c r="AP59" s="475"/>
      <c r="AQ59" s="475"/>
      <c r="AR59" s="475"/>
      <c r="AS59" s="475"/>
      <c r="AT59" s="475"/>
      <c r="AU59" s="475"/>
      <c r="AV59" s="48"/>
      <c r="AW59" s="48"/>
    </row>
    <row r="60" spans="1:63" s="59" customFormat="1" ht="21" customHeight="1" x14ac:dyDescent="0.2">
      <c r="B60" s="476" t="str">
        <f>Coperta!B$46</f>
        <v>Conf.univ.dr.ing. Florin DRĂGAN</v>
      </c>
      <c r="C60" s="476"/>
      <c r="D60" s="476"/>
      <c r="E60" s="476"/>
      <c r="F60" s="476"/>
      <c r="G60" s="476"/>
      <c r="H60" s="476"/>
      <c r="I60" s="476"/>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6" t="str">
        <f>Coperta!N$46</f>
        <v>Conf.univ.dr.ing. Virgil STOICA</v>
      </c>
      <c r="AO60" s="476"/>
      <c r="AP60" s="476"/>
      <c r="AQ60" s="476"/>
      <c r="AR60" s="476"/>
      <c r="AS60" s="476"/>
      <c r="AT60" s="476"/>
      <c r="AU60" s="476"/>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33" t="s">
        <v>75</v>
      </c>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row>
    <row r="68" spans="1:50" s="59" customFormat="1" ht="21" customHeight="1" thickBot="1" x14ac:dyDescent="0.25">
      <c r="A68" s="517" t="str">
        <f>A16</f>
        <v>Pentru seria de studenti 2019-2022</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row>
    <row r="69" spans="1:50" s="59" customFormat="1" ht="21" customHeight="1" thickTop="1" thickBot="1" x14ac:dyDescent="0.25">
      <c r="B69" s="495" t="str">
        <f>IF(ISBLANK($G$12),"ANUL III",CONCATENATE("ANUL III (20",$G$12+2,-20,$G$12+3,")"))</f>
        <v>ANUL III (2021-2022)</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5" t="str">
        <f>IF(ISBLANK($G$12),"ANUL IV",CONCATENATE("ANUL IV (20",$G$12+3,-20,$G$12+4,")"))</f>
        <v>ANUL IV (2022-2023)</v>
      </c>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row>
    <row r="70" spans="1:50" s="58" customFormat="1" ht="21" customHeight="1" thickTop="1" thickBot="1" x14ac:dyDescent="0.3">
      <c r="A70" s="60"/>
      <c r="B70" s="495" t="s">
        <v>76</v>
      </c>
      <c r="C70" s="496"/>
      <c r="D70" s="496"/>
      <c r="E70" s="496"/>
      <c r="F70" s="496"/>
      <c r="G70" s="496"/>
      <c r="H70" s="496"/>
      <c r="I70" s="496"/>
      <c r="J70" s="496"/>
      <c r="K70" s="496"/>
      <c r="L70" s="496"/>
      <c r="M70" s="496"/>
      <c r="N70" s="495" t="s">
        <v>77</v>
      </c>
      <c r="O70" s="496"/>
      <c r="P70" s="496"/>
      <c r="Q70" s="496"/>
      <c r="R70" s="496"/>
      <c r="S70" s="496"/>
      <c r="T70" s="496"/>
      <c r="U70" s="496"/>
      <c r="V70" s="496"/>
      <c r="W70" s="496"/>
      <c r="X70" s="496"/>
      <c r="Y70" s="496"/>
      <c r="Z70" s="495" t="s">
        <v>78</v>
      </c>
      <c r="AA70" s="496"/>
      <c r="AB70" s="496"/>
      <c r="AC70" s="496"/>
      <c r="AD70" s="496"/>
      <c r="AE70" s="496"/>
      <c r="AF70" s="496"/>
      <c r="AG70" s="496"/>
      <c r="AH70" s="496"/>
      <c r="AI70" s="496"/>
      <c r="AJ70" s="496"/>
      <c r="AK70" s="496"/>
      <c r="AL70" s="495" t="s">
        <v>79</v>
      </c>
      <c r="AM70" s="496"/>
      <c r="AN70" s="496"/>
      <c r="AO70" s="496"/>
      <c r="AP70" s="496"/>
      <c r="AQ70" s="496"/>
      <c r="AR70" s="496"/>
      <c r="AS70" s="496"/>
      <c r="AT70" s="496"/>
      <c r="AU70" s="496"/>
      <c r="AV70" s="496"/>
      <c r="AW70" s="496"/>
    </row>
    <row r="71" spans="1:50" s="58" customFormat="1" ht="21" customHeight="1" thickTop="1" x14ac:dyDescent="0.25">
      <c r="A71" s="520" t="s">
        <v>53</v>
      </c>
      <c r="B71" s="508" t="s">
        <v>358</v>
      </c>
      <c r="C71" s="509"/>
      <c r="D71" s="509"/>
      <c r="E71" s="509"/>
      <c r="F71" s="509"/>
      <c r="G71" s="509"/>
      <c r="H71" s="509"/>
      <c r="I71" s="509"/>
      <c r="J71" s="509"/>
      <c r="K71" s="509"/>
      <c r="L71" s="509"/>
      <c r="M71" s="510"/>
      <c r="N71" s="508" t="s">
        <v>366</v>
      </c>
      <c r="O71" s="509"/>
      <c r="P71" s="509"/>
      <c r="Q71" s="509"/>
      <c r="R71" s="509"/>
      <c r="S71" s="509"/>
      <c r="T71" s="509"/>
      <c r="U71" s="509"/>
      <c r="V71" s="509"/>
      <c r="W71" s="509"/>
      <c r="X71" s="509"/>
      <c r="Y71" s="510"/>
      <c r="Z71" s="508" t="s">
        <v>329</v>
      </c>
      <c r="AA71" s="509"/>
      <c r="AB71" s="509"/>
      <c r="AC71" s="509"/>
      <c r="AD71" s="509"/>
      <c r="AE71" s="509"/>
      <c r="AF71" s="509"/>
      <c r="AG71" s="509"/>
      <c r="AH71" s="509"/>
      <c r="AI71" s="509"/>
      <c r="AJ71" s="509"/>
      <c r="AK71" s="510"/>
      <c r="AL71" s="508" t="s">
        <v>339</v>
      </c>
      <c r="AM71" s="509"/>
      <c r="AN71" s="509"/>
      <c r="AO71" s="509"/>
      <c r="AP71" s="509"/>
      <c r="AQ71" s="509"/>
      <c r="AR71" s="509"/>
      <c r="AS71" s="509"/>
      <c r="AT71" s="509"/>
      <c r="AU71" s="509"/>
      <c r="AV71" s="509"/>
      <c r="AW71" s="510"/>
    </row>
    <row r="72" spans="1:50" s="75" customFormat="1" ht="21" customHeight="1" x14ac:dyDescent="0.25">
      <c r="A72" s="521"/>
      <c r="B72" s="511"/>
      <c r="C72" s="512"/>
      <c r="D72" s="512"/>
      <c r="E72" s="512"/>
      <c r="F72" s="512"/>
      <c r="G72" s="512"/>
      <c r="H72" s="512"/>
      <c r="I72" s="512"/>
      <c r="J72" s="512"/>
      <c r="K72" s="512"/>
      <c r="L72" s="512"/>
      <c r="M72" s="513"/>
      <c r="N72" s="511"/>
      <c r="O72" s="512"/>
      <c r="P72" s="512"/>
      <c r="Q72" s="512"/>
      <c r="R72" s="512"/>
      <c r="S72" s="512"/>
      <c r="T72" s="512"/>
      <c r="U72" s="512"/>
      <c r="V72" s="512"/>
      <c r="W72" s="512"/>
      <c r="X72" s="512"/>
      <c r="Y72" s="513"/>
      <c r="Z72" s="511"/>
      <c r="AA72" s="512"/>
      <c r="AB72" s="512"/>
      <c r="AC72" s="512"/>
      <c r="AD72" s="512"/>
      <c r="AE72" s="512"/>
      <c r="AF72" s="512"/>
      <c r="AG72" s="512"/>
      <c r="AH72" s="512"/>
      <c r="AI72" s="512"/>
      <c r="AJ72" s="512"/>
      <c r="AK72" s="513"/>
      <c r="AL72" s="511"/>
      <c r="AM72" s="512"/>
      <c r="AN72" s="512"/>
      <c r="AO72" s="512"/>
      <c r="AP72" s="512"/>
      <c r="AQ72" s="512"/>
      <c r="AR72" s="512"/>
      <c r="AS72" s="512"/>
      <c r="AT72" s="512"/>
      <c r="AU72" s="512"/>
      <c r="AV72" s="512"/>
      <c r="AW72" s="513"/>
    </row>
    <row r="73" spans="1:50" s="75" customFormat="1" ht="21" customHeight="1" thickBot="1" x14ac:dyDescent="0.3">
      <c r="A73" s="522"/>
      <c r="B73" s="523" t="str">
        <f>IF(ISBLANK(B71),"",CONCATENATE($E$12,$F$12,".",$G$12,".","0",RIGHT($B$70,1),".",RIGHT(L73,1),$A71,IF(COUNTIFS(B71,"*op?ional*")=1,"-ij","")))</f>
        <v>L432.19.05.D1</v>
      </c>
      <c r="C73" s="524"/>
      <c r="D73" s="525"/>
      <c r="E73" s="363">
        <v>5</v>
      </c>
      <c r="F73" s="364" t="s">
        <v>5</v>
      </c>
      <c r="G73" s="365">
        <v>42</v>
      </c>
      <c r="H73" s="366">
        <v>0</v>
      </c>
      <c r="I73" s="366">
        <v>28</v>
      </c>
      <c r="J73" s="367">
        <v>0</v>
      </c>
      <c r="K73" s="362">
        <v>0</v>
      </c>
      <c r="L73" s="364" t="s">
        <v>54</v>
      </c>
      <c r="M73" s="187">
        <f>E73*25-G73-H73-I73-J73-K73</f>
        <v>55</v>
      </c>
      <c r="N73" s="523" t="str">
        <f>IF(ISBLANK(N71),"",CONCATENATE($E$12,$F$12,".",$G$12,".","0",RIGHT($N$70,1),".",RIGHT(X73,1),$A71,IF(COUNTIFS(N71,"*op?ional*")=1,"-ij","")))</f>
        <v>L432.19.06.D1</v>
      </c>
      <c r="O73" s="524"/>
      <c r="P73" s="525"/>
      <c r="Q73" s="363">
        <v>5</v>
      </c>
      <c r="R73" s="364" t="s">
        <v>5</v>
      </c>
      <c r="S73" s="365">
        <v>28</v>
      </c>
      <c r="T73" s="366">
        <v>0</v>
      </c>
      <c r="U73" s="366">
        <v>14</v>
      </c>
      <c r="V73" s="367">
        <v>28</v>
      </c>
      <c r="W73" s="362">
        <v>0</v>
      </c>
      <c r="X73" s="364" t="s">
        <v>54</v>
      </c>
      <c r="Y73" s="187">
        <f>Q73*25-S73-T73-U73-V73-W73</f>
        <v>55</v>
      </c>
      <c r="Z73" s="523" t="str">
        <f>IF(ISBLANK(Z71),"",CONCATENATE($E$12,$F$12,".",$G$12,".","0",RIGHT($Z$70,1),".",RIGHT(AJ73,1),$A71,IF(COUNTIFS(Z71,"*op?ional*")=1,"-ij","")))</f>
        <v>L432.19.07.C1</v>
      </c>
      <c r="AA73" s="524"/>
      <c r="AB73" s="525"/>
      <c r="AC73" s="363">
        <v>2</v>
      </c>
      <c r="AD73" s="364" t="s">
        <v>295</v>
      </c>
      <c r="AE73" s="365">
        <v>14</v>
      </c>
      <c r="AF73" s="366">
        <v>14</v>
      </c>
      <c r="AG73" s="366">
        <v>0</v>
      </c>
      <c r="AH73" s="367">
        <v>0</v>
      </c>
      <c r="AI73" s="434">
        <v>0</v>
      </c>
      <c r="AJ73" s="428" t="s">
        <v>7</v>
      </c>
      <c r="AK73" s="187">
        <f>AC73*25-AE73-AF73-AG73-AH73-AI73</f>
        <v>22</v>
      </c>
      <c r="AL73" s="523" t="str">
        <f>IF(ISBLANK(AL71), "",CONCATENATE($E$12,$F$12,".",$G$12,".","0",RIGHT($AL$70,1),".",RIGHT(AV73,1),$A71,IF(COUNTIFS(AL71,"*op?ional*")=1,"-ij","")))</f>
        <v>L432.19.08.C1</v>
      </c>
      <c r="AM73" s="524"/>
      <c r="AN73" s="525"/>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520" t="s">
        <v>55</v>
      </c>
      <c r="B74" s="508" t="s">
        <v>360</v>
      </c>
      <c r="C74" s="509"/>
      <c r="D74" s="509"/>
      <c r="E74" s="509"/>
      <c r="F74" s="509"/>
      <c r="G74" s="509"/>
      <c r="H74" s="509"/>
      <c r="I74" s="509"/>
      <c r="J74" s="509"/>
      <c r="K74" s="509"/>
      <c r="L74" s="509"/>
      <c r="M74" s="510"/>
      <c r="N74" s="508" t="s">
        <v>367</v>
      </c>
      <c r="O74" s="509"/>
      <c r="P74" s="509"/>
      <c r="Q74" s="509"/>
      <c r="R74" s="509"/>
      <c r="S74" s="509"/>
      <c r="T74" s="509"/>
      <c r="U74" s="509"/>
      <c r="V74" s="509"/>
      <c r="W74" s="509"/>
      <c r="X74" s="509"/>
      <c r="Y74" s="510"/>
      <c r="Z74" s="508" t="s">
        <v>391</v>
      </c>
      <c r="AA74" s="509"/>
      <c r="AB74" s="509"/>
      <c r="AC74" s="509"/>
      <c r="AD74" s="509"/>
      <c r="AE74" s="509"/>
      <c r="AF74" s="509"/>
      <c r="AG74" s="509"/>
      <c r="AH74" s="509"/>
      <c r="AI74" s="509"/>
      <c r="AJ74" s="509"/>
      <c r="AK74" s="510"/>
      <c r="AL74" s="508" t="s">
        <v>340</v>
      </c>
      <c r="AM74" s="509"/>
      <c r="AN74" s="509"/>
      <c r="AO74" s="509"/>
      <c r="AP74" s="509"/>
      <c r="AQ74" s="509"/>
      <c r="AR74" s="509"/>
      <c r="AS74" s="509"/>
      <c r="AT74" s="509"/>
      <c r="AU74" s="509"/>
      <c r="AV74" s="509"/>
      <c r="AW74" s="510"/>
    </row>
    <row r="75" spans="1:50" s="75" customFormat="1" ht="21" customHeight="1" x14ac:dyDescent="0.25">
      <c r="A75" s="521"/>
      <c r="B75" s="511"/>
      <c r="C75" s="512"/>
      <c r="D75" s="512"/>
      <c r="E75" s="512"/>
      <c r="F75" s="512"/>
      <c r="G75" s="512"/>
      <c r="H75" s="512"/>
      <c r="I75" s="512"/>
      <c r="J75" s="512"/>
      <c r="K75" s="512"/>
      <c r="L75" s="512"/>
      <c r="M75" s="513"/>
      <c r="N75" s="511"/>
      <c r="O75" s="512"/>
      <c r="P75" s="512"/>
      <c r="Q75" s="512"/>
      <c r="R75" s="512"/>
      <c r="S75" s="512"/>
      <c r="T75" s="512"/>
      <c r="U75" s="512"/>
      <c r="V75" s="512"/>
      <c r="W75" s="512"/>
      <c r="X75" s="512"/>
      <c r="Y75" s="513"/>
      <c r="Z75" s="511"/>
      <c r="AA75" s="512"/>
      <c r="AB75" s="512"/>
      <c r="AC75" s="512"/>
      <c r="AD75" s="512"/>
      <c r="AE75" s="512"/>
      <c r="AF75" s="512"/>
      <c r="AG75" s="512"/>
      <c r="AH75" s="512"/>
      <c r="AI75" s="512"/>
      <c r="AJ75" s="512"/>
      <c r="AK75" s="513"/>
      <c r="AL75" s="511"/>
      <c r="AM75" s="512"/>
      <c r="AN75" s="512"/>
      <c r="AO75" s="512"/>
      <c r="AP75" s="512"/>
      <c r="AQ75" s="512"/>
      <c r="AR75" s="512"/>
      <c r="AS75" s="512"/>
      <c r="AT75" s="512"/>
      <c r="AU75" s="512"/>
      <c r="AV75" s="512"/>
      <c r="AW75" s="513"/>
    </row>
    <row r="76" spans="1:50" s="75" customFormat="1" ht="21" customHeight="1" thickBot="1" x14ac:dyDescent="0.3">
      <c r="A76" s="522"/>
      <c r="B76" s="523" t="str">
        <f>IF(ISBLANK(B74),"",CONCATENATE($E$12,$F$12,".",$G$12,".","0",RIGHT($B$70,1),".",RIGHT(L76,1),$A74,IF(COUNTIFS(B74,"*op?ional*")=1,"-ij","")))</f>
        <v>L432.19.05.D2</v>
      </c>
      <c r="C76" s="524"/>
      <c r="D76" s="525"/>
      <c r="E76" s="363">
        <v>5</v>
      </c>
      <c r="F76" s="364" t="s">
        <v>5</v>
      </c>
      <c r="G76" s="365">
        <v>28</v>
      </c>
      <c r="H76" s="366">
        <v>21</v>
      </c>
      <c r="I76" s="366">
        <v>14</v>
      </c>
      <c r="J76" s="367">
        <v>0</v>
      </c>
      <c r="K76" s="362">
        <v>0</v>
      </c>
      <c r="L76" s="364" t="s">
        <v>54</v>
      </c>
      <c r="M76" s="187">
        <f>E76*25-G76-H76-I76-J76-K76</f>
        <v>62</v>
      </c>
      <c r="N76" s="523" t="str">
        <f>IF(ISBLANK(N74),"",CONCATENATE($E$12,$F$12,".",$G$12,".","0",RIGHT($N$70,1),".",RIGHT(X76,1),$A74,IF(COUNTIFS(N74,"*op?ional*")=1,"-ij","")))</f>
        <v>L432.19.06.D2</v>
      </c>
      <c r="O76" s="524"/>
      <c r="P76" s="525"/>
      <c r="Q76" s="363">
        <v>4</v>
      </c>
      <c r="R76" s="364" t="s">
        <v>5</v>
      </c>
      <c r="S76" s="365">
        <v>28</v>
      </c>
      <c r="T76" s="366">
        <v>21</v>
      </c>
      <c r="U76" s="366">
        <v>14</v>
      </c>
      <c r="V76" s="367">
        <v>0</v>
      </c>
      <c r="W76" s="362">
        <v>0</v>
      </c>
      <c r="X76" s="364" t="s">
        <v>54</v>
      </c>
      <c r="Y76" s="187">
        <f>Q76*25-S76-T76-U76-V76-W76</f>
        <v>37</v>
      </c>
      <c r="Z76" s="523" t="str">
        <f>IF(ISBLANK(Z74),"",CONCATENATE($E$12,$F$12,".",$G$12,".","0",RIGHT($Z$70,1),".",RIGHT(AJ76,1),$A74,IF(COUNTIFS(Z74,"*op?ional*")=1,"-ij","")))</f>
        <v>L432.19.07.S2-ij</v>
      </c>
      <c r="AA76" s="524"/>
      <c r="AB76" s="525"/>
      <c r="AC76" s="435">
        <v>5</v>
      </c>
      <c r="AD76" s="436" t="s">
        <v>5</v>
      </c>
      <c r="AE76" s="437">
        <v>28</v>
      </c>
      <c r="AF76" s="438">
        <v>0</v>
      </c>
      <c r="AG76" s="438">
        <v>14</v>
      </c>
      <c r="AH76" s="439">
        <v>14</v>
      </c>
      <c r="AI76" s="440">
        <v>0</v>
      </c>
      <c r="AJ76" s="436" t="s">
        <v>59</v>
      </c>
      <c r="AK76" s="187">
        <f>AC76*25-AE76-AF76-AG76-AH76-AI76</f>
        <v>69</v>
      </c>
      <c r="AL76" s="523" t="str">
        <f>IF(ISBLANK(AL74), "",CONCATENATE($E$12,$F$12,".",$G$12,".","0",RIGHT($AL$70,1),".",RIGHT(AV76,1),$A74,IF(COUNTIFS(AL74,"*op?ional*")=1,"-ij","")))</f>
        <v>L432.19.08.C2</v>
      </c>
      <c r="AM76" s="524"/>
      <c r="AN76" s="525"/>
      <c r="AO76" s="363">
        <v>1</v>
      </c>
      <c r="AP76" s="364" t="s">
        <v>295</v>
      </c>
      <c r="AQ76" s="365">
        <v>14</v>
      </c>
      <c r="AR76" s="366">
        <v>14</v>
      </c>
      <c r="AS76" s="366">
        <v>0</v>
      </c>
      <c r="AT76" s="367">
        <v>0</v>
      </c>
      <c r="AU76" s="364">
        <v>0</v>
      </c>
      <c r="AV76" s="428" t="s">
        <v>7</v>
      </c>
      <c r="AW76" s="187">
        <f>AO76*25-AQ76-AR76-AS76-AT76-AU76</f>
        <v>-3</v>
      </c>
    </row>
    <row r="77" spans="1:50" s="75" customFormat="1" ht="21" customHeight="1" thickTop="1" x14ac:dyDescent="0.25">
      <c r="A77" s="520" t="s">
        <v>56</v>
      </c>
      <c r="B77" s="508" t="s">
        <v>361</v>
      </c>
      <c r="C77" s="509"/>
      <c r="D77" s="509"/>
      <c r="E77" s="509"/>
      <c r="F77" s="509"/>
      <c r="G77" s="509"/>
      <c r="H77" s="509"/>
      <c r="I77" s="509"/>
      <c r="J77" s="509"/>
      <c r="K77" s="509"/>
      <c r="L77" s="509"/>
      <c r="M77" s="510"/>
      <c r="N77" s="508" t="s">
        <v>368</v>
      </c>
      <c r="O77" s="509"/>
      <c r="P77" s="509"/>
      <c r="Q77" s="509"/>
      <c r="R77" s="509"/>
      <c r="S77" s="509"/>
      <c r="T77" s="509"/>
      <c r="U77" s="509"/>
      <c r="V77" s="509"/>
      <c r="W77" s="509"/>
      <c r="X77" s="509"/>
      <c r="Y77" s="510"/>
      <c r="Z77" s="508" t="s">
        <v>392</v>
      </c>
      <c r="AA77" s="509"/>
      <c r="AB77" s="509"/>
      <c r="AC77" s="509"/>
      <c r="AD77" s="509"/>
      <c r="AE77" s="509"/>
      <c r="AF77" s="509"/>
      <c r="AG77" s="509"/>
      <c r="AH77" s="509"/>
      <c r="AI77" s="509"/>
      <c r="AJ77" s="509"/>
      <c r="AK77" s="510"/>
      <c r="AL77" s="508" t="s">
        <v>326</v>
      </c>
      <c r="AM77" s="509"/>
      <c r="AN77" s="509"/>
      <c r="AO77" s="509"/>
      <c r="AP77" s="509"/>
      <c r="AQ77" s="509"/>
      <c r="AR77" s="509"/>
      <c r="AS77" s="509"/>
      <c r="AT77" s="509"/>
      <c r="AU77" s="509"/>
      <c r="AV77" s="509"/>
      <c r="AW77" s="510"/>
    </row>
    <row r="78" spans="1:50" s="75" customFormat="1" ht="21" customHeight="1" x14ac:dyDescent="0.25">
      <c r="A78" s="521"/>
      <c r="B78" s="511"/>
      <c r="C78" s="512"/>
      <c r="D78" s="512"/>
      <c r="E78" s="512"/>
      <c r="F78" s="512"/>
      <c r="G78" s="512"/>
      <c r="H78" s="512"/>
      <c r="I78" s="512"/>
      <c r="J78" s="512"/>
      <c r="K78" s="512"/>
      <c r="L78" s="512"/>
      <c r="M78" s="513"/>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3"/>
      <c r="AL78" s="511"/>
      <c r="AM78" s="512"/>
      <c r="AN78" s="512"/>
      <c r="AO78" s="512"/>
      <c r="AP78" s="512"/>
      <c r="AQ78" s="512"/>
      <c r="AR78" s="512"/>
      <c r="AS78" s="512"/>
      <c r="AT78" s="512"/>
      <c r="AU78" s="512"/>
      <c r="AV78" s="512"/>
      <c r="AW78" s="513"/>
    </row>
    <row r="79" spans="1:50" s="75" customFormat="1" ht="21" customHeight="1" thickBot="1" x14ac:dyDescent="0.3">
      <c r="A79" s="522"/>
      <c r="B79" s="523" t="str">
        <f>IF(ISBLANK(B77),"",CONCATENATE($E$12,$F$12,".",$G$12,".","0",RIGHT($B$70,1),".",RIGHT(L79,1),$A77,IF(COUNTIFS(B77,"*op?ional*")=1,"-ij","")))</f>
        <v>L432.19.05.D3</v>
      </c>
      <c r="C79" s="524"/>
      <c r="D79" s="525"/>
      <c r="E79" s="363">
        <v>5</v>
      </c>
      <c r="F79" s="364" t="s">
        <v>5</v>
      </c>
      <c r="G79" s="365">
        <v>28</v>
      </c>
      <c r="H79" s="366">
        <v>21</v>
      </c>
      <c r="I79" s="366">
        <v>14</v>
      </c>
      <c r="J79" s="367">
        <v>0</v>
      </c>
      <c r="K79" s="362">
        <v>0</v>
      </c>
      <c r="L79" s="364" t="s">
        <v>54</v>
      </c>
      <c r="M79" s="187">
        <f>E79*25-G79-H79-I79-J79-K79</f>
        <v>62</v>
      </c>
      <c r="N79" s="523" t="str">
        <f>IF(ISBLANK(N77),"",CONCATENATE($E$12,$F$12,".",$G$12,".","0",RIGHT($N$70,1),".",RIGHT(X79,1),$A77,IF(COUNTIFS(N77,"*op?ional*")=1,"-ij","")))</f>
        <v>L432.19.06.D3</v>
      </c>
      <c r="O79" s="524"/>
      <c r="P79" s="525"/>
      <c r="Q79" s="363">
        <v>4</v>
      </c>
      <c r="R79" s="364" t="s">
        <v>5</v>
      </c>
      <c r="S79" s="365">
        <v>28</v>
      </c>
      <c r="T79" s="366">
        <v>14</v>
      </c>
      <c r="U79" s="366">
        <v>7</v>
      </c>
      <c r="V79" s="367">
        <v>0</v>
      </c>
      <c r="W79" s="362">
        <v>0</v>
      </c>
      <c r="X79" s="364" t="s">
        <v>54</v>
      </c>
      <c r="Y79" s="187">
        <f>Q79*25-S79-T79-U79-V79-W79</f>
        <v>51</v>
      </c>
      <c r="Z79" s="523" t="str">
        <f>IF(ISBLANK(Z77),"",CONCATENATE($E$12,$F$12,".",$G$12,".","0",RIGHT($Z$70,1),".",RIGHT(AJ79,1),$A77,IF(COUNTIFS(Z77,"*op?ional*")=1,"-ij","")))</f>
        <v>L432.19.07.S3-ij</v>
      </c>
      <c r="AA79" s="524"/>
      <c r="AB79" s="525"/>
      <c r="AC79" s="435">
        <v>5</v>
      </c>
      <c r="AD79" s="436" t="s">
        <v>5</v>
      </c>
      <c r="AE79" s="437">
        <v>28</v>
      </c>
      <c r="AF79" s="438">
        <v>0</v>
      </c>
      <c r="AG79" s="438">
        <v>14</v>
      </c>
      <c r="AH79" s="439">
        <v>14</v>
      </c>
      <c r="AI79" s="440">
        <v>0</v>
      </c>
      <c r="AJ79" s="436" t="s">
        <v>59</v>
      </c>
      <c r="AK79" s="187">
        <f>AC79*25-AE79-AF79-AG79-AH79-AI79</f>
        <v>69</v>
      </c>
      <c r="AL79" s="523" t="str">
        <f>IF(ISBLANK(AL77), "",CONCATENATE($E$12,$F$12,".",$G$12,".","0",RIGHT($AL$70,1),".",RIGHT(AV79,1),$A77,IF(COUNTIFS(AL77,"*op?ional*")=1,"-ij","")))</f>
        <v>L432.19.08.S3-ij</v>
      </c>
      <c r="AM79" s="524"/>
      <c r="AN79" s="525"/>
      <c r="AO79" s="435">
        <v>4</v>
      </c>
      <c r="AP79" s="436" t="s">
        <v>295</v>
      </c>
      <c r="AQ79" s="437">
        <v>21</v>
      </c>
      <c r="AR79" s="438">
        <v>0</v>
      </c>
      <c r="AS79" s="438">
        <v>14</v>
      </c>
      <c r="AT79" s="439">
        <v>14</v>
      </c>
      <c r="AU79" s="440">
        <v>0</v>
      </c>
      <c r="AV79" s="436" t="s">
        <v>59</v>
      </c>
      <c r="AW79" s="187">
        <f>AO79*25-AQ79-AR79-AS79-AT79-AU79</f>
        <v>51</v>
      </c>
    </row>
    <row r="80" spans="1:50" s="75" customFormat="1" ht="21" customHeight="1" thickTop="1" x14ac:dyDescent="0.25">
      <c r="A80" s="520" t="s">
        <v>57</v>
      </c>
      <c r="B80" s="508" t="s">
        <v>362</v>
      </c>
      <c r="C80" s="509"/>
      <c r="D80" s="509"/>
      <c r="E80" s="509"/>
      <c r="F80" s="509"/>
      <c r="G80" s="509"/>
      <c r="H80" s="509"/>
      <c r="I80" s="509"/>
      <c r="J80" s="509"/>
      <c r="K80" s="509"/>
      <c r="L80" s="509"/>
      <c r="M80" s="510"/>
      <c r="N80" s="508" t="s">
        <v>369</v>
      </c>
      <c r="O80" s="509"/>
      <c r="P80" s="509"/>
      <c r="Q80" s="509"/>
      <c r="R80" s="509"/>
      <c r="S80" s="509"/>
      <c r="T80" s="509"/>
      <c r="U80" s="509"/>
      <c r="V80" s="509"/>
      <c r="W80" s="509"/>
      <c r="X80" s="509"/>
      <c r="Y80" s="510"/>
      <c r="Z80" s="508" t="s">
        <v>393</v>
      </c>
      <c r="AA80" s="509"/>
      <c r="AB80" s="509"/>
      <c r="AC80" s="509"/>
      <c r="AD80" s="509"/>
      <c r="AE80" s="509"/>
      <c r="AF80" s="509"/>
      <c r="AG80" s="509"/>
      <c r="AH80" s="509"/>
      <c r="AI80" s="509"/>
      <c r="AJ80" s="509"/>
      <c r="AK80" s="510"/>
      <c r="AL80" s="508" t="s">
        <v>327</v>
      </c>
      <c r="AM80" s="509"/>
      <c r="AN80" s="509"/>
      <c r="AO80" s="509"/>
      <c r="AP80" s="509"/>
      <c r="AQ80" s="509"/>
      <c r="AR80" s="509"/>
      <c r="AS80" s="509"/>
      <c r="AT80" s="509"/>
      <c r="AU80" s="509"/>
      <c r="AV80" s="509"/>
      <c r="AW80" s="510"/>
    </row>
    <row r="81" spans="1:49" s="75" customFormat="1" ht="21" customHeight="1" x14ac:dyDescent="0.25">
      <c r="A81" s="521"/>
      <c r="B81" s="511"/>
      <c r="C81" s="512"/>
      <c r="D81" s="512"/>
      <c r="E81" s="512"/>
      <c r="F81" s="512"/>
      <c r="G81" s="512"/>
      <c r="H81" s="512"/>
      <c r="I81" s="512"/>
      <c r="J81" s="512"/>
      <c r="K81" s="512"/>
      <c r="L81" s="512"/>
      <c r="M81" s="513"/>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3"/>
      <c r="AL81" s="511"/>
      <c r="AM81" s="512"/>
      <c r="AN81" s="512"/>
      <c r="AO81" s="512"/>
      <c r="AP81" s="512"/>
      <c r="AQ81" s="512"/>
      <c r="AR81" s="512"/>
      <c r="AS81" s="512"/>
      <c r="AT81" s="512"/>
      <c r="AU81" s="512"/>
      <c r="AV81" s="512"/>
      <c r="AW81" s="513"/>
    </row>
    <row r="82" spans="1:49" s="75" customFormat="1" ht="21" customHeight="1" thickBot="1" x14ac:dyDescent="0.3">
      <c r="A82" s="522"/>
      <c r="B82" s="523" t="str">
        <f>IF(ISBLANK(B80),"",CONCATENATE($E$12,$F$12,".",$G$12,".","0",RIGHT($B$70,1),".",RIGHT(L82,1),$A80,IF(COUNTIFS(B80,"*op?ional*")=1,"-ij","")))</f>
        <v>L432.19.05.D4</v>
      </c>
      <c r="C82" s="524"/>
      <c r="D82" s="525"/>
      <c r="E82" s="363">
        <v>3</v>
      </c>
      <c r="F82" s="364" t="s">
        <v>5</v>
      </c>
      <c r="G82" s="365">
        <v>28</v>
      </c>
      <c r="H82" s="366">
        <v>0</v>
      </c>
      <c r="I82" s="366">
        <v>14</v>
      </c>
      <c r="J82" s="367">
        <v>0</v>
      </c>
      <c r="K82" s="362">
        <v>0</v>
      </c>
      <c r="L82" s="364" t="s">
        <v>54</v>
      </c>
      <c r="M82" s="187">
        <f>E82*25-G82-H82-I82-J82-K82</f>
        <v>33</v>
      </c>
      <c r="N82" s="523" t="str">
        <f>IF(ISBLANK(N80),"",CONCATENATE($E$12,$F$12,".",$G$12,".","0",RIGHT($N$70,1),".",RIGHT(X82,1),$A80,IF(COUNTIFS(N80,"*op?ional*")=1,"-ij","")))</f>
        <v>L432.19.06.D4</v>
      </c>
      <c r="O82" s="524"/>
      <c r="P82" s="525"/>
      <c r="Q82" s="363">
        <v>4</v>
      </c>
      <c r="R82" s="364" t="s">
        <v>295</v>
      </c>
      <c r="S82" s="365">
        <v>28</v>
      </c>
      <c r="T82" s="366">
        <v>0</v>
      </c>
      <c r="U82" s="366">
        <v>14</v>
      </c>
      <c r="V82" s="367">
        <v>0</v>
      </c>
      <c r="W82" s="434">
        <v>0</v>
      </c>
      <c r="X82" s="428" t="s">
        <v>54</v>
      </c>
      <c r="Y82" s="187">
        <f>Q82*25-S82-T82-U82-V82-W82</f>
        <v>58</v>
      </c>
      <c r="Z82" s="523" t="str">
        <f>IF(ISBLANK(Z80),"",CONCATENATE($E$12,$F$12,".",$G$12,".","0",RIGHT($Z$70,1),".",RIGHT(AJ82,1),$A80,IF(COUNTIFS(Z80,"*op?ional*")=1,"-ij","")))</f>
        <v>L432.19.07.S4-ij</v>
      </c>
      <c r="AA82" s="524"/>
      <c r="AB82" s="525"/>
      <c r="AC82" s="435">
        <v>5</v>
      </c>
      <c r="AD82" s="436" t="s">
        <v>5</v>
      </c>
      <c r="AE82" s="437">
        <v>28</v>
      </c>
      <c r="AF82" s="438">
        <v>0</v>
      </c>
      <c r="AG82" s="438">
        <v>28</v>
      </c>
      <c r="AH82" s="439">
        <v>14</v>
      </c>
      <c r="AI82" s="440">
        <v>0</v>
      </c>
      <c r="AJ82" s="436" t="s">
        <v>59</v>
      </c>
      <c r="AK82" s="187">
        <f>AC82*25-AE82-AF82-AG82-AH82-AI82</f>
        <v>55</v>
      </c>
      <c r="AL82" s="523" t="str">
        <f>IF(ISBLANK(AL80), "",CONCATENATE($E$12,$F$12,".",$G$12,".","0",RIGHT($AL$70,1),".",RIGHT(AV82,1),$A80,IF(COUNTIFS(AL80,"*op?ional*")=1,"-ij","")))</f>
        <v>L432.19.08.S4-ij</v>
      </c>
      <c r="AM82" s="524"/>
      <c r="AN82" s="525"/>
      <c r="AO82" s="435">
        <v>4</v>
      </c>
      <c r="AP82" s="436" t="s">
        <v>5</v>
      </c>
      <c r="AQ82" s="437">
        <v>28</v>
      </c>
      <c r="AR82" s="438">
        <v>0</v>
      </c>
      <c r="AS82" s="438">
        <v>14</v>
      </c>
      <c r="AT82" s="439">
        <v>14</v>
      </c>
      <c r="AU82" s="440">
        <v>0</v>
      </c>
      <c r="AV82" s="436" t="s">
        <v>59</v>
      </c>
      <c r="AW82" s="187">
        <f>AO82*25-AQ82-AR82-AS82-AT82-AU82</f>
        <v>44</v>
      </c>
    </row>
    <row r="83" spans="1:49" s="75" customFormat="1" ht="21" customHeight="1" thickTop="1" x14ac:dyDescent="0.25">
      <c r="A83" s="520" t="s">
        <v>58</v>
      </c>
      <c r="B83" s="508" t="s">
        <v>363</v>
      </c>
      <c r="C83" s="509"/>
      <c r="D83" s="509"/>
      <c r="E83" s="509"/>
      <c r="F83" s="509"/>
      <c r="G83" s="509"/>
      <c r="H83" s="509"/>
      <c r="I83" s="509"/>
      <c r="J83" s="509"/>
      <c r="K83" s="509"/>
      <c r="L83" s="509"/>
      <c r="M83" s="510"/>
      <c r="N83" s="508" t="s">
        <v>322</v>
      </c>
      <c r="O83" s="509"/>
      <c r="P83" s="509"/>
      <c r="Q83" s="509"/>
      <c r="R83" s="509"/>
      <c r="S83" s="509"/>
      <c r="T83" s="509"/>
      <c r="U83" s="509"/>
      <c r="V83" s="509"/>
      <c r="W83" s="509"/>
      <c r="X83" s="509"/>
      <c r="Y83" s="510"/>
      <c r="Z83" s="508" t="s">
        <v>394</v>
      </c>
      <c r="AA83" s="509"/>
      <c r="AB83" s="509"/>
      <c r="AC83" s="509"/>
      <c r="AD83" s="509"/>
      <c r="AE83" s="509"/>
      <c r="AF83" s="509"/>
      <c r="AG83" s="509"/>
      <c r="AH83" s="509"/>
      <c r="AI83" s="509"/>
      <c r="AJ83" s="509"/>
      <c r="AK83" s="510"/>
      <c r="AL83" s="508" t="s">
        <v>328</v>
      </c>
      <c r="AM83" s="509"/>
      <c r="AN83" s="509"/>
      <c r="AO83" s="509"/>
      <c r="AP83" s="509"/>
      <c r="AQ83" s="509"/>
      <c r="AR83" s="509"/>
      <c r="AS83" s="509"/>
      <c r="AT83" s="509"/>
      <c r="AU83" s="509"/>
      <c r="AV83" s="509"/>
      <c r="AW83" s="510"/>
    </row>
    <row r="84" spans="1:49" s="75" customFormat="1" ht="21" customHeight="1" x14ac:dyDescent="0.25">
      <c r="A84" s="521"/>
      <c r="B84" s="511"/>
      <c r="C84" s="512"/>
      <c r="D84" s="512"/>
      <c r="E84" s="512"/>
      <c r="F84" s="512"/>
      <c r="G84" s="512"/>
      <c r="H84" s="512"/>
      <c r="I84" s="512"/>
      <c r="J84" s="512"/>
      <c r="K84" s="512"/>
      <c r="L84" s="512"/>
      <c r="M84" s="513"/>
      <c r="N84" s="511"/>
      <c r="O84" s="512"/>
      <c r="P84" s="512"/>
      <c r="Q84" s="512"/>
      <c r="R84" s="512"/>
      <c r="S84" s="512"/>
      <c r="T84" s="512"/>
      <c r="U84" s="512"/>
      <c r="V84" s="512"/>
      <c r="W84" s="512"/>
      <c r="X84" s="512"/>
      <c r="Y84" s="513"/>
      <c r="Z84" s="511"/>
      <c r="AA84" s="512"/>
      <c r="AB84" s="512"/>
      <c r="AC84" s="512"/>
      <c r="AD84" s="512"/>
      <c r="AE84" s="512"/>
      <c r="AF84" s="512"/>
      <c r="AG84" s="512"/>
      <c r="AH84" s="512"/>
      <c r="AI84" s="512"/>
      <c r="AJ84" s="512"/>
      <c r="AK84" s="513"/>
      <c r="AL84" s="511"/>
      <c r="AM84" s="512"/>
      <c r="AN84" s="512"/>
      <c r="AO84" s="512"/>
      <c r="AP84" s="512"/>
      <c r="AQ84" s="512"/>
      <c r="AR84" s="512"/>
      <c r="AS84" s="512"/>
      <c r="AT84" s="512"/>
      <c r="AU84" s="512"/>
      <c r="AV84" s="512"/>
      <c r="AW84" s="513"/>
    </row>
    <row r="85" spans="1:49" s="75" customFormat="1" ht="21" customHeight="1" thickBot="1" x14ac:dyDescent="0.3">
      <c r="A85" s="522"/>
      <c r="B85" s="523" t="str">
        <f>IF(ISBLANK(B83),"",CONCATENATE($E$12,$F$12,".",$G$12,".","0",RIGHT($B$70,1),".",RIGHT(L85,1),$A83,IF(COUNTIFS(B83,"*op?ional*")=1,"-ij","")))</f>
        <v>L432.19.05.D5</v>
      </c>
      <c r="C85" s="524"/>
      <c r="D85" s="525"/>
      <c r="E85" s="363">
        <v>3</v>
      </c>
      <c r="F85" s="364" t="s">
        <v>295</v>
      </c>
      <c r="G85" s="365">
        <v>14</v>
      </c>
      <c r="H85" s="366">
        <v>0</v>
      </c>
      <c r="I85" s="366">
        <v>28</v>
      </c>
      <c r="J85" s="367">
        <v>0</v>
      </c>
      <c r="K85" s="434">
        <v>0</v>
      </c>
      <c r="L85" s="428" t="s">
        <v>54</v>
      </c>
      <c r="M85" s="187">
        <f>E85*25-G85-H85-I85-J85-K85</f>
        <v>33</v>
      </c>
      <c r="N85" s="523" t="str">
        <f>IF(ISBLANK(N83),"",CONCATENATE($E$12,$F$12,".",$G$12,".","0",RIGHT($N$70,1),".",RIGHT(X85,1),$A83,IF(COUNTIFS(N83,"*op?ional*")=1,"-ij","")))</f>
        <v>L432.19.06.S5-ij</v>
      </c>
      <c r="O85" s="524"/>
      <c r="P85" s="525"/>
      <c r="Q85" s="363">
        <v>3</v>
      </c>
      <c r="R85" s="364" t="s">
        <v>5</v>
      </c>
      <c r="S85" s="365">
        <v>28</v>
      </c>
      <c r="T85" s="366">
        <v>0</v>
      </c>
      <c r="U85" s="366">
        <v>0</v>
      </c>
      <c r="V85" s="367">
        <v>14</v>
      </c>
      <c r="W85" s="434">
        <v>0</v>
      </c>
      <c r="X85" s="428" t="s">
        <v>59</v>
      </c>
      <c r="Y85" s="187">
        <f>Q85*25-S85-T85-U85-V85-W85</f>
        <v>33</v>
      </c>
      <c r="Z85" s="523" t="str">
        <f>IF(ISBLANK(Z83),"",CONCATENATE($E$12,$F$12,".",$G$12,".","0",RIGHT($Z$70,1),".",RIGHT(AJ85,1),$A83,IF(COUNTIFS(Z83,"*op?ional*")=1,"-ij","")))</f>
        <v>L432.19.07.S5-ij</v>
      </c>
      <c r="AA85" s="524"/>
      <c r="AB85" s="525"/>
      <c r="AC85" s="435">
        <v>5</v>
      </c>
      <c r="AD85" s="436" t="s">
        <v>5</v>
      </c>
      <c r="AE85" s="437">
        <v>28</v>
      </c>
      <c r="AF85" s="438">
        <v>0</v>
      </c>
      <c r="AG85" s="438">
        <v>14</v>
      </c>
      <c r="AH85" s="439">
        <v>14</v>
      </c>
      <c r="AI85" s="440">
        <v>0</v>
      </c>
      <c r="AJ85" s="436" t="s">
        <v>59</v>
      </c>
      <c r="AK85" s="187">
        <f>AC85*25-AE85-AF85-AG85-AH85-AI85</f>
        <v>69</v>
      </c>
      <c r="AL85" s="523" t="str">
        <f>IF(ISBLANK(AL83), "",CONCATENATE($E$12,$F$12,".",$G$12,".","0",RIGHT($AL$70,1),".",RIGHT(AV85,1),$A83,IF(COUNTIFS(AL83,"*op?ional*")=1,"-ij","")))</f>
        <v>L432.19.08.S5-ij</v>
      </c>
      <c r="AM85" s="524"/>
      <c r="AN85" s="525"/>
      <c r="AO85" s="435">
        <v>4</v>
      </c>
      <c r="AP85" s="436" t="s">
        <v>5</v>
      </c>
      <c r="AQ85" s="437">
        <v>21</v>
      </c>
      <c r="AR85" s="438">
        <v>0</v>
      </c>
      <c r="AS85" s="438">
        <v>14</v>
      </c>
      <c r="AT85" s="439">
        <v>0</v>
      </c>
      <c r="AU85" s="440">
        <v>0</v>
      </c>
      <c r="AV85" s="436" t="s">
        <v>59</v>
      </c>
      <c r="AW85" s="187">
        <f>AO85*25-AQ85-AR85-AS85-AT85-AU85</f>
        <v>65</v>
      </c>
    </row>
    <row r="86" spans="1:49" s="75" customFormat="1" ht="21" customHeight="1" thickTop="1" x14ac:dyDescent="0.25">
      <c r="A86" s="520" t="s">
        <v>60</v>
      </c>
      <c r="B86" s="508" t="s">
        <v>364</v>
      </c>
      <c r="C86" s="509"/>
      <c r="D86" s="509"/>
      <c r="E86" s="509"/>
      <c r="F86" s="509"/>
      <c r="G86" s="509"/>
      <c r="H86" s="509"/>
      <c r="I86" s="509"/>
      <c r="J86" s="509"/>
      <c r="K86" s="509"/>
      <c r="L86" s="509"/>
      <c r="M86" s="510"/>
      <c r="N86" s="508" t="s">
        <v>323</v>
      </c>
      <c r="O86" s="509"/>
      <c r="P86" s="509"/>
      <c r="Q86" s="509"/>
      <c r="R86" s="509"/>
      <c r="S86" s="509"/>
      <c r="T86" s="509"/>
      <c r="U86" s="509"/>
      <c r="V86" s="509"/>
      <c r="W86" s="509"/>
      <c r="X86" s="509"/>
      <c r="Y86" s="510"/>
      <c r="Z86" s="508" t="s">
        <v>395</v>
      </c>
      <c r="AA86" s="509"/>
      <c r="AB86" s="509"/>
      <c r="AC86" s="509"/>
      <c r="AD86" s="509"/>
      <c r="AE86" s="509"/>
      <c r="AF86" s="509"/>
      <c r="AG86" s="509"/>
      <c r="AH86" s="509"/>
      <c r="AI86" s="509"/>
      <c r="AJ86" s="509"/>
      <c r="AK86" s="510"/>
      <c r="AL86" s="508" t="s">
        <v>343</v>
      </c>
      <c r="AM86" s="509"/>
      <c r="AN86" s="509"/>
      <c r="AO86" s="509"/>
      <c r="AP86" s="509"/>
      <c r="AQ86" s="509"/>
      <c r="AR86" s="509"/>
      <c r="AS86" s="509"/>
      <c r="AT86" s="509"/>
      <c r="AU86" s="509"/>
      <c r="AV86" s="509"/>
      <c r="AW86" s="510"/>
    </row>
    <row r="87" spans="1:49" s="75" customFormat="1" ht="21" customHeight="1" x14ac:dyDescent="0.25">
      <c r="A87" s="521"/>
      <c r="B87" s="511"/>
      <c r="C87" s="512"/>
      <c r="D87" s="512"/>
      <c r="E87" s="512"/>
      <c r="F87" s="512"/>
      <c r="G87" s="512"/>
      <c r="H87" s="512"/>
      <c r="I87" s="512"/>
      <c r="J87" s="512"/>
      <c r="K87" s="512"/>
      <c r="L87" s="512"/>
      <c r="M87" s="513"/>
      <c r="N87" s="511"/>
      <c r="O87" s="512"/>
      <c r="P87" s="512"/>
      <c r="Q87" s="512"/>
      <c r="R87" s="512"/>
      <c r="S87" s="512"/>
      <c r="T87" s="512"/>
      <c r="U87" s="512"/>
      <c r="V87" s="512"/>
      <c r="W87" s="512"/>
      <c r="X87" s="512"/>
      <c r="Y87" s="513"/>
      <c r="Z87" s="511"/>
      <c r="AA87" s="512"/>
      <c r="AB87" s="512"/>
      <c r="AC87" s="512"/>
      <c r="AD87" s="512"/>
      <c r="AE87" s="512"/>
      <c r="AF87" s="512"/>
      <c r="AG87" s="512"/>
      <c r="AH87" s="512"/>
      <c r="AI87" s="512"/>
      <c r="AJ87" s="512"/>
      <c r="AK87" s="513"/>
      <c r="AL87" s="511"/>
      <c r="AM87" s="512"/>
      <c r="AN87" s="512"/>
      <c r="AO87" s="512"/>
      <c r="AP87" s="512"/>
      <c r="AQ87" s="512"/>
      <c r="AR87" s="512"/>
      <c r="AS87" s="512"/>
      <c r="AT87" s="512"/>
      <c r="AU87" s="512"/>
      <c r="AV87" s="512"/>
      <c r="AW87" s="513"/>
    </row>
    <row r="88" spans="1:49" s="75" customFormat="1" ht="21" customHeight="1" thickBot="1" x14ac:dyDescent="0.3">
      <c r="A88" s="522"/>
      <c r="B88" s="523" t="str">
        <f>IF(ISBLANK(B86),"",CONCATENATE($E$12,$F$12,".",$G$12,".","0",RIGHT($B$70,1),".",RIGHT(L88,1),$A86,IF(COUNTIFS(B86,"*op?ional*")=1,"-ij","")))</f>
        <v>L432.19.05.D6</v>
      </c>
      <c r="C88" s="524"/>
      <c r="D88" s="525"/>
      <c r="E88" s="363">
        <v>3</v>
      </c>
      <c r="F88" s="364" t="s">
        <v>295</v>
      </c>
      <c r="G88" s="365">
        <v>28</v>
      </c>
      <c r="H88" s="366">
        <v>0</v>
      </c>
      <c r="I88" s="366">
        <v>7</v>
      </c>
      <c r="J88" s="367">
        <v>7</v>
      </c>
      <c r="K88" s="434">
        <v>0</v>
      </c>
      <c r="L88" s="428" t="s">
        <v>54</v>
      </c>
      <c r="M88" s="187">
        <f>E88*25-G88-H88-I88-J88-K88</f>
        <v>33</v>
      </c>
      <c r="N88" s="523" t="str">
        <f>IF(ISBLANK(N86),"",CONCATENATE($E$12,$F$12,".",$G$12,".","0",RIGHT($N$70,1),".",RIGHT(X88,1),$A86,IF(COUNTIFS(N86,"*op?ional*")=1,"-ij","")))</f>
        <v>L432.19.06.S6-ij</v>
      </c>
      <c r="O88" s="524"/>
      <c r="P88" s="525"/>
      <c r="Q88" s="363">
        <v>3</v>
      </c>
      <c r="R88" s="364" t="s">
        <v>5</v>
      </c>
      <c r="S88" s="365">
        <v>28</v>
      </c>
      <c r="T88" s="366">
        <v>0</v>
      </c>
      <c r="U88" s="366">
        <v>14</v>
      </c>
      <c r="V88" s="367">
        <v>0</v>
      </c>
      <c r="W88" s="434">
        <v>0</v>
      </c>
      <c r="X88" s="428" t="s">
        <v>59</v>
      </c>
      <c r="Y88" s="187">
        <f>Q88*25-S88-T88-U88-V88-W88</f>
        <v>33</v>
      </c>
      <c r="Z88" s="523" t="str">
        <f>IF(ISBLANK(Z86),"",CONCATENATE($E$12,$F$12,".",$G$12,".","0",RIGHT($Z$70,1),".",RIGHT(AJ88,1),$A86,IF(COUNTIFS(Z86,"*op?ional*")=1,"-ij","")))</f>
        <v>L432.19.07.S6-ij</v>
      </c>
      <c r="AA88" s="524"/>
      <c r="AB88" s="525"/>
      <c r="AC88" s="435">
        <v>4</v>
      </c>
      <c r="AD88" s="436" t="s">
        <v>5</v>
      </c>
      <c r="AE88" s="437">
        <v>28</v>
      </c>
      <c r="AF88" s="438">
        <v>0</v>
      </c>
      <c r="AG88" s="438">
        <v>28</v>
      </c>
      <c r="AH88" s="439">
        <v>0</v>
      </c>
      <c r="AI88" s="440">
        <v>0</v>
      </c>
      <c r="AJ88" s="436" t="s">
        <v>59</v>
      </c>
      <c r="AK88" s="187">
        <f>AC88*25-AE88-AF88-AG88-AH88-AI88</f>
        <v>44</v>
      </c>
      <c r="AL88" s="523" t="str">
        <f>IF(ISBLANK(AL86), "",CONCATENATE($E$12,$F$12,".",$G$12,".","0",RIGHT($AL$70,1),".",RIGHT(AV88,1),$A86,IF(COUNTIFS(AL86,"*op?ional*")=1,"-ij","")))</f>
        <v>L432.19.08.S6</v>
      </c>
      <c r="AM88" s="524"/>
      <c r="AN88" s="525"/>
      <c r="AO88" s="363">
        <v>5</v>
      </c>
      <c r="AP88" s="364" t="s">
        <v>295</v>
      </c>
      <c r="AQ88" s="365">
        <v>0</v>
      </c>
      <c r="AR88" s="366">
        <v>0</v>
      </c>
      <c r="AS88" s="366">
        <v>0</v>
      </c>
      <c r="AT88" s="367">
        <v>182</v>
      </c>
      <c r="AU88" s="364">
        <v>0</v>
      </c>
      <c r="AV88" s="428" t="s">
        <v>59</v>
      </c>
      <c r="AW88" s="187">
        <v>0</v>
      </c>
    </row>
    <row r="89" spans="1:49" s="75" customFormat="1" ht="21" customHeight="1" thickTop="1" x14ac:dyDescent="0.25">
      <c r="A89" s="520" t="s">
        <v>61</v>
      </c>
      <c r="B89" s="508" t="s">
        <v>365</v>
      </c>
      <c r="C89" s="509"/>
      <c r="D89" s="509"/>
      <c r="E89" s="509"/>
      <c r="F89" s="509"/>
      <c r="G89" s="509"/>
      <c r="H89" s="509"/>
      <c r="I89" s="509"/>
      <c r="J89" s="509"/>
      <c r="K89" s="509"/>
      <c r="L89" s="509"/>
      <c r="M89" s="510"/>
      <c r="N89" s="508" t="s">
        <v>324</v>
      </c>
      <c r="O89" s="509"/>
      <c r="P89" s="509"/>
      <c r="Q89" s="509"/>
      <c r="R89" s="509"/>
      <c r="S89" s="509"/>
      <c r="T89" s="509"/>
      <c r="U89" s="509"/>
      <c r="V89" s="509"/>
      <c r="W89" s="509"/>
      <c r="X89" s="509"/>
      <c r="Y89" s="510"/>
      <c r="Z89" s="508" t="s">
        <v>325</v>
      </c>
      <c r="AA89" s="509"/>
      <c r="AB89" s="509"/>
      <c r="AC89" s="509"/>
      <c r="AD89" s="509"/>
      <c r="AE89" s="509"/>
      <c r="AF89" s="509"/>
      <c r="AG89" s="509"/>
      <c r="AH89" s="509"/>
      <c r="AI89" s="509"/>
      <c r="AJ89" s="509"/>
      <c r="AK89" s="510"/>
      <c r="AL89" s="508" t="s">
        <v>297</v>
      </c>
      <c r="AM89" s="509"/>
      <c r="AN89" s="509"/>
      <c r="AO89" s="509"/>
      <c r="AP89" s="509"/>
      <c r="AQ89" s="509"/>
      <c r="AR89" s="509"/>
      <c r="AS89" s="509"/>
      <c r="AT89" s="509"/>
      <c r="AU89" s="509"/>
      <c r="AV89" s="509"/>
      <c r="AW89" s="510"/>
    </row>
    <row r="90" spans="1:49" s="75" customFormat="1" ht="21" customHeight="1" x14ac:dyDescent="0.25">
      <c r="A90" s="521"/>
      <c r="B90" s="511"/>
      <c r="C90" s="512"/>
      <c r="D90" s="512"/>
      <c r="E90" s="512"/>
      <c r="F90" s="512"/>
      <c r="G90" s="512"/>
      <c r="H90" s="512"/>
      <c r="I90" s="512"/>
      <c r="J90" s="512"/>
      <c r="K90" s="512"/>
      <c r="L90" s="512"/>
      <c r="M90" s="513"/>
      <c r="N90" s="511"/>
      <c r="O90" s="512"/>
      <c r="P90" s="512"/>
      <c r="Q90" s="512"/>
      <c r="R90" s="512"/>
      <c r="S90" s="512"/>
      <c r="T90" s="512"/>
      <c r="U90" s="512"/>
      <c r="V90" s="512"/>
      <c r="W90" s="512"/>
      <c r="X90" s="512"/>
      <c r="Y90" s="513"/>
      <c r="Z90" s="511"/>
      <c r="AA90" s="512"/>
      <c r="AB90" s="512"/>
      <c r="AC90" s="512"/>
      <c r="AD90" s="512"/>
      <c r="AE90" s="512"/>
      <c r="AF90" s="512"/>
      <c r="AG90" s="512"/>
      <c r="AH90" s="512"/>
      <c r="AI90" s="512"/>
      <c r="AJ90" s="512"/>
      <c r="AK90" s="513"/>
      <c r="AL90" s="511"/>
      <c r="AM90" s="512"/>
      <c r="AN90" s="512"/>
      <c r="AO90" s="512"/>
      <c r="AP90" s="512"/>
      <c r="AQ90" s="512"/>
      <c r="AR90" s="512"/>
      <c r="AS90" s="512"/>
      <c r="AT90" s="512"/>
      <c r="AU90" s="512"/>
      <c r="AV90" s="512"/>
      <c r="AW90" s="513"/>
    </row>
    <row r="91" spans="1:49" s="76" customFormat="1" ht="21" customHeight="1" thickBot="1" x14ac:dyDescent="0.3">
      <c r="A91" s="522"/>
      <c r="B91" s="523" t="str">
        <f>IF(ISBLANK(B89),"",CONCATENATE($E$12,$F$12,".",$G$12,".","0",RIGHT($B$70,1),".",RIGHT(L91,1),$A89,IF(COUNTIFS(B89,"*op?ional*")=1,"-ij","")))</f>
        <v>L432.19.05.D7</v>
      </c>
      <c r="C91" s="524"/>
      <c r="D91" s="525"/>
      <c r="E91" s="363">
        <v>3</v>
      </c>
      <c r="F91" s="364" t="s">
        <v>295</v>
      </c>
      <c r="G91" s="365">
        <v>28</v>
      </c>
      <c r="H91" s="366">
        <v>0</v>
      </c>
      <c r="I91" s="366">
        <v>14</v>
      </c>
      <c r="J91" s="367">
        <v>0</v>
      </c>
      <c r="K91" s="434">
        <v>0</v>
      </c>
      <c r="L91" s="428" t="s">
        <v>54</v>
      </c>
      <c r="M91" s="187">
        <f>E91*25-G91-H91-I91-J91-K91</f>
        <v>33</v>
      </c>
      <c r="N91" s="523" t="str">
        <f>IF(ISBLANK(N89),"",CONCATENATE($E$12,$F$12,".",$G$12,".","0",RIGHT($N$70,1),".",RIGHT(X91,1),$A89,IF(COUNTIFS(N89,"*op?ional*")=1,"-ij","")))</f>
        <v>L432.19.06.S7-ij</v>
      </c>
      <c r="O91" s="524"/>
      <c r="P91" s="525"/>
      <c r="Q91" s="363">
        <v>4</v>
      </c>
      <c r="R91" s="364" t="s">
        <v>295</v>
      </c>
      <c r="S91" s="365">
        <v>28</v>
      </c>
      <c r="T91" s="366">
        <v>0</v>
      </c>
      <c r="U91" s="366">
        <v>14</v>
      </c>
      <c r="V91" s="367">
        <v>14</v>
      </c>
      <c r="W91" s="434">
        <v>0</v>
      </c>
      <c r="X91" s="428" t="s">
        <v>59</v>
      </c>
      <c r="Y91" s="187">
        <f>Q91*25-S91-T91-U91-V91-W91</f>
        <v>44</v>
      </c>
      <c r="Z91" s="523" t="str">
        <f>IF(ISBLANK(Z89),"",CONCATENATE($E$12,$F$12,".",$G$12,".","0",RIGHT($Z$70,1),".",RIGHT(AJ91,1),$A89,IF(COUNTIFS(Z89,"*op?ional*")=1,"-ij","")))</f>
        <v>L432.19.07.S7-ij</v>
      </c>
      <c r="AA91" s="524"/>
      <c r="AB91" s="525"/>
      <c r="AC91" s="435">
        <v>4</v>
      </c>
      <c r="AD91" s="436" t="s">
        <v>295</v>
      </c>
      <c r="AE91" s="437">
        <v>28</v>
      </c>
      <c r="AF91" s="438">
        <v>0</v>
      </c>
      <c r="AG91" s="438">
        <v>14</v>
      </c>
      <c r="AH91" s="439">
        <v>0</v>
      </c>
      <c r="AI91" s="440">
        <v>0</v>
      </c>
      <c r="AJ91" s="436" t="s">
        <v>59</v>
      </c>
      <c r="AK91" s="187">
        <f>AC91*25-AE91-AF91-AG91-AH91-AI91</f>
        <v>58</v>
      </c>
      <c r="AL91" s="523" t="str">
        <f>IF(ISBLANK(AL89), "",CONCATENATE($E$12,$F$12,".",$G$12,".","0",RIGHT($AL$70,1),".",RIGHT(AV91,1),$A89,IF(COUNTIFS(AL89,"*op?ional*")=1,"-ij","")))</f>
        <v>L432.19.08.7</v>
      </c>
      <c r="AM91" s="524"/>
      <c r="AN91" s="525"/>
      <c r="AO91" s="304">
        <v>10</v>
      </c>
      <c r="AP91" s="210" t="s">
        <v>5</v>
      </c>
      <c r="AQ91" s="190"/>
      <c r="AR91" s="191"/>
      <c r="AS91" s="191"/>
      <c r="AT91" s="192"/>
      <c r="AU91" s="187"/>
      <c r="AV91" s="188"/>
      <c r="AW91" s="187"/>
    </row>
    <row r="92" spans="1:49" s="76" customFormat="1" ht="21" customHeight="1" thickTop="1" x14ac:dyDescent="0.25">
      <c r="A92" s="520" t="s">
        <v>62</v>
      </c>
      <c r="B92" s="508" t="s">
        <v>337</v>
      </c>
      <c r="C92" s="509"/>
      <c r="D92" s="509"/>
      <c r="E92" s="509"/>
      <c r="F92" s="509"/>
      <c r="G92" s="509"/>
      <c r="H92" s="509"/>
      <c r="I92" s="509"/>
      <c r="J92" s="509"/>
      <c r="K92" s="509"/>
      <c r="L92" s="509"/>
      <c r="M92" s="510"/>
      <c r="N92" s="508" t="s">
        <v>338</v>
      </c>
      <c r="O92" s="509"/>
      <c r="P92" s="509"/>
      <c r="Q92" s="509"/>
      <c r="R92" s="509"/>
      <c r="S92" s="509"/>
      <c r="T92" s="509"/>
      <c r="U92" s="509"/>
      <c r="V92" s="509"/>
      <c r="W92" s="509"/>
      <c r="X92" s="509"/>
      <c r="Y92" s="510"/>
      <c r="Z92" s="508"/>
      <c r="AA92" s="509"/>
      <c r="AB92" s="509"/>
      <c r="AC92" s="509"/>
      <c r="AD92" s="509"/>
      <c r="AE92" s="509"/>
      <c r="AF92" s="509"/>
      <c r="AG92" s="509"/>
      <c r="AH92" s="509"/>
      <c r="AI92" s="509"/>
      <c r="AJ92" s="509"/>
      <c r="AK92" s="510"/>
      <c r="AL92" s="508"/>
      <c r="AM92" s="509"/>
      <c r="AN92" s="509"/>
      <c r="AO92" s="509"/>
      <c r="AP92" s="509"/>
      <c r="AQ92" s="509"/>
      <c r="AR92" s="509"/>
      <c r="AS92" s="509"/>
      <c r="AT92" s="509"/>
      <c r="AU92" s="509"/>
      <c r="AV92" s="509"/>
      <c r="AW92" s="510"/>
    </row>
    <row r="93" spans="1:49" s="75" customFormat="1" ht="21" customHeight="1" x14ac:dyDescent="0.25">
      <c r="A93" s="521"/>
      <c r="B93" s="511"/>
      <c r="C93" s="512"/>
      <c r="D93" s="512"/>
      <c r="E93" s="512"/>
      <c r="F93" s="512"/>
      <c r="G93" s="512"/>
      <c r="H93" s="512"/>
      <c r="I93" s="512"/>
      <c r="J93" s="512"/>
      <c r="K93" s="512"/>
      <c r="L93" s="512"/>
      <c r="M93" s="513"/>
      <c r="N93" s="511"/>
      <c r="O93" s="512"/>
      <c r="P93" s="512"/>
      <c r="Q93" s="512"/>
      <c r="R93" s="512"/>
      <c r="S93" s="512"/>
      <c r="T93" s="512"/>
      <c r="U93" s="512"/>
      <c r="V93" s="512"/>
      <c r="W93" s="512"/>
      <c r="X93" s="512"/>
      <c r="Y93" s="513"/>
      <c r="Z93" s="511"/>
      <c r="AA93" s="512"/>
      <c r="AB93" s="512"/>
      <c r="AC93" s="512"/>
      <c r="AD93" s="512"/>
      <c r="AE93" s="512"/>
      <c r="AF93" s="512"/>
      <c r="AG93" s="512"/>
      <c r="AH93" s="512"/>
      <c r="AI93" s="512"/>
      <c r="AJ93" s="512"/>
      <c r="AK93" s="513"/>
      <c r="AL93" s="511"/>
      <c r="AM93" s="512"/>
      <c r="AN93" s="512"/>
      <c r="AO93" s="512"/>
      <c r="AP93" s="512"/>
      <c r="AQ93" s="512"/>
      <c r="AR93" s="512"/>
      <c r="AS93" s="512"/>
      <c r="AT93" s="512"/>
      <c r="AU93" s="512"/>
      <c r="AV93" s="512"/>
      <c r="AW93" s="513"/>
    </row>
    <row r="94" spans="1:49" s="75" customFormat="1" ht="21" customHeight="1" thickBot="1" x14ac:dyDescent="0.3">
      <c r="A94" s="522"/>
      <c r="B94" s="523" t="str">
        <f>IF(ISBLANK(B92),"",CONCATENATE($E$12,$F$12,".",$G$12,".","0",RIGHT($B$70,1),".",RIGHT(L94,1),$A92,IF(COUNTIFS(B92,"*op?ional*")=1,"-ij","")))</f>
        <v>L432.19.05.D8</v>
      </c>
      <c r="C94" s="524"/>
      <c r="D94" s="525"/>
      <c r="E94" s="363">
        <v>3</v>
      </c>
      <c r="F94" s="364" t="s">
        <v>6</v>
      </c>
      <c r="G94" s="365">
        <v>0</v>
      </c>
      <c r="H94" s="366">
        <v>0</v>
      </c>
      <c r="I94" s="366">
        <v>0</v>
      </c>
      <c r="J94" s="367">
        <v>0</v>
      </c>
      <c r="K94" s="364">
        <v>100</v>
      </c>
      <c r="L94" s="428" t="s">
        <v>54</v>
      </c>
      <c r="M94" s="187">
        <v>0</v>
      </c>
      <c r="N94" s="523" t="str">
        <f>IF(ISBLANK(N92),"",CONCATENATE($E$12,$F$12,".",$G$12,".","0",RIGHT($N$70,1),".",RIGHT(X94,1),$A92,IF(COUNTIFS(N92,"*op?ional*")=1,"-ij","")))</f>
        <v>L432.19.06.S8</v>
      </c>
      <c r="O94" s="524"/>
      <c r="P94" s="525"/>
      <c r="Q94" s="363">
        <v>3</v>
      </c>
      <c r="R94" s="364" t="s">
        <v>6</v>
      </c>
      <c r="S94" s="365">
        <v>0</v>
      </c>
      <c r="T94" s="366">
        <v>0</v>
      </c>
      <c r="U94" s="366">
        <v>0</v>
      </c>
      <c r="V94" s="367">
        <v>0</v>
      </c>
      <c r="W94" s="364">
        <v>100</v>
      </c>
      <c r="X94" s="428" t="s">
        <v>59</v>
      </c>
      <c r="Y94" s="210">
        <v>0</v>
      </c>
      <c r="Z94" s="523" t="str">
        <f>IF(ISBLANK(Z92),"",CONCATENATE($E$12,$F$12,".",$G$12,".","0",RIGHT($Z$70,1),".",RIGHT(AJ94,1),$A92,IF(COUNTIFS(Z92,"*op?ional*")=1,"-ij","")))</f>
        <v/>
      </c>
      <c r="AA94" s="524"/>
      <c r="AB94" s="525"/>
      <c r="AC94" s="305"/>
      <c r="AD94" s="210"/>
      <c r="AE94" s="208"/>
      <c r="AF94" s="208"/>
      <c r="AG94" s="208"/>
      <c r="AH94" s="206"/>
      <c r="AI94" s="209"/>
      <c r="AJ94" s="209"/>
      <c r="AK94" s="208"/>
      <c r="AL94" s="523" t="str">
        <f>IF(ISBLANK(AL92), "",CONCATENATE($E$12,$F$12,".",$G$12,".","0",RIGHT($AL$70,1),".",RIGHT(AV94,1),$A92,IF(COUNTIFS(AL92,"*op?ional*")=1,"-ij","")))</f>
        <v/>
      </c>
      <c r="AM94" s="524"/>
      <c r="AN94" s="525"/>
      <c r="AO94" s="304"/>
      <c r="AP94" s="210"/>
      <c r="AQ94" s="190"/>
      <c r="AR94" s="191"/>
      <c r="AS94" s="191"/>
      <c r="AT94" s="192"/>
      <c r="AU94" s="187"/>
      <c r="AV94" s="188"/>
      <c r="AW94" s="187"/>
    </row>
    <row r="95" spans="1:49" s="75" customFormat="1" ht="21" customHeight="1" thickTop="1" x14ac:dyDescent="0.25">
      <c r="A95" s="520" t="s">
        <v>63</v>
      </c>
      <c r="B95" s="508"/>
      <c r="C95" s="509"/>
      <c r="D95" s="509"/>
      <c r="E95" s="509"/>
      <c r="F95" s="509"/>
      <c r="G95" s="509"/>
      <c r="H95" s="509"/>
      <c r="I95" s="509"/>
      <c r="J95" s="509"/>
      <c r="K95" s="509"/>
      <c r="L95" s="509"/>
      <c r="M95" s="510"/>
      <c r="N95" s="508"/>
      <c r="O95" s="509"/>
      <c r="P95" s="509"/>
      <c r="Q95" s="509"/>
      <c r="R95" s="509"/>
      <c r="S95" s="509"/>
      <c r="T95" s="509"/>
      <c r="U95" s="509"/>
      <c r="V95" s="509"/>
      <c r="W95" s="509"/>
      <c r="X95" s="509"/>
      <c r="Y95" s="510"/>
      <c r="Z95" s="508"/>
      <c r="AA95" s="509"/>
      <c r="AB95" s="509"/>
      <c r="AC95" s="509"/>
      <c r="AD95" s="509"/>
      <c r="AE95" s="509"/>
      <c r="AF95" s="509"/>
      <c r="AG95" s="509"/>
      <c r="AH95" s="509"/>
      <c r="AI95" s="509"/>
      <c r="AJ95" s="509"/>
      <c r="AK95" s="510"/>
      <c r="AL95" s="508"/>
      <c r="AM95" s="509"/>
      <c r="AN95" s="509"/>
      <c r="AO95" s="509"/>
      <c r="AP95" s="509"/>
      <c r="AQ95" s="509"/>
      <c r="AR95" s="509"/>
      <c r="AS95" s="509"/>
      <c r="AT95" s="509"/>
      <c r="AU95" s="509"/>
      <c r="AV95" s="509"/>
      <c r="AW95" s="510"/>
    </row>
    <row r="96" spans="1:49" s="75" customFormat="1" ht="21" customHeight="1" x14ac:dyDescent="0.25">
      <c r="A96" s="521"/>
      <c r="B96" s="511"/>
      <c r="C96" s="512"/>
      <c r="D96" s="512"/>
      <c r="E96" s="512"/>
      <c r="F96" s="512"/>
      <c r="G96" s="512"/>
      <c r="H96" s="512"/>
      <c r="I96" s="512"/>
      <c r="J96" s="512"/>
      <c r="K96" s="512"/>
      <c r="L96" s="512"/>
      <c r="M96" s="513"/>
      <c r="N96" s="511"/>
      <c r="O96" s="512"/>
      <c r="P96" s="512"/>
      <c r="Q96" s="512"/>
      <c r="R96" s="512"/>
      <c r="S96" s="512"/>
      <c r="T96" s="512"/>
      <c r="U96" s="512"/>
      <c r="V96" s="512"/>
      <c r="W96" s="512"/>
      <c r="X96" s="512"/>
      <c r="Y96" s="513"/>
      <c r="Z96" s="511"/>
      <c r="AA96" s="512"/>
      <c r="AB96" s="512"/>
      <c r="AC96" s="512"/>
      <c r="AD96" s="512"/>
      <c r="AE96" s="512"/>
      <c r="AF96" s="512"/>
      <c r="AG96" s="512"/>
      <c r="AH96" s="512"/>
      <c r="AI96" s="512"/>
      <c r="AJ96" s="512"/>
      <c r="AK96" s="513"/>
      <c r="AL96" s="511"/>
      <c r="AM96" s="512"/>
      <c r="AN96" s="512"/>
      <c r="AO96" s="512"/>
      <c r="AP96" s="512"/>
      <c r="AQ96" s="512"/>
      <c r="AR96" s="512"/>
      <c r="AS96" s="512"/>
      <c r="AT96" s="512"/>
      <c r="AU96" s="512"/>
      <c r="AV96" s="512"/>
      <c r="AW96" s="513"/>
    </row>
    <row r="97" spans="1:49" s="75" customFormat="1" ht="21" customHeight="1" thickBot="1" x14ac:dyDescent="0.3">
      <c r="A97" s="522"/>
      <c r="B97" s="523" t="str">
        <f>IF(ISBLANK(B95),"",CONCATENATE($E$12,$F$12,".",$G$12,".","0",RIGHT($B$70,1),".",RIGHT(L97,1),$A95,IF(COUNTIFS(B95,"*op?ional*")=1,"-ij","")))</f>
        <v/>
      </c>
      <c r="C97" s="524"/>
      <c r="D97" s="525"/>
      <c r="E97" s="304"/>
      <c r="F97" s="210"/>
      <c r="G97" s="205"/>
      <c r="H97" s="207"/>
      <c r="I97" s="207"/>
      <c r="J97" s="206"/>
      <c r="K97" s="209"/>
      <c r="L97" s="209"/>
      <c r="M97" s="210"/>
      <c r="N97" s="523" t="str">
        <f>IF(ISBLANK(N95),"",CONCATENATE($E$12,$F$12,".",$G$12,".","0",RIGHT($N$70,1),".",RIGHT(X97,1),$A95,IF(COUNTIFS(N95,"*op?ional*")=1,"-ij","")))</f>
        <v/>
      </c>
      <c r="O97" s="524"/>
      <c r="P97" s="525"/>
      <c r="Q97" s="304"/>
      <c r="R97" s="210"/>
      <c r="S97" s="205"/>
      <c r="T97" s="207"/>
      <c r="U97" s="207"/>
      <c r="V97" s="206"/>
      <c r="W97" s="209"/>
      <c r="X97" s="209"/>
      <c r="Y97" s="210"/>
      <c r="Z97" s="523" t="str">
        <f>IF(ISBLANK(Z95),"",CONCATENATE($E$12,$F$12,".",$G$12,".","0",RIGHT($Z$70,1),".",RIGHT(AJ97,1),$A95,IF(COUNTIFS(Z95,"*op?ional*")=1,"-ij","")))</f>
        <v/>
      </c>
      <c r="AA97" s="524"/>
      <c r="AB97" s="525"/>
      <c r="AC97" s="189"/>
      <c r="AD97" s="188"/>
      <c r="AE97" s="190"/>
      <c r="AF97" s="191"/>
      <c r="AG97" s="191"/>
      <c r="AH97" s="192"/>
      <c r="AI97" s="187"/>
      <c r="AJ97" s="188"/>
      <c r="AK97" s="187"/>
      <c r="AL97" s="523" t="str">
        <f>IF(ISBLANK(AL95), "",CONCATENATE($E$12,$F$12,".",$G$12,".","0",RIGHT($AL$70,1),".",RIGHT(AV97,1),$A95,IF(COUNTIFS(AL95,"*op?ional*")=1,"-ij","")))</f>
        <v/>
      </c>
      <c r="AM97" s="524"/>
      <c r="AN97" s="525"/>
      <c r="AO97" s="304"/>
      <c r="AP97" s="210"/>
      <c r="AQ97" s="190"/>
      <c r="AR97" s="191"/>
      <c r="AS97" s="191"/>
      <c r="AT97" s="192"/>
      <c r="AU97" s="187"/>
      <c r="AV97" s="188"/>
      <c r="AW97" s="187"/>
    </row>
    <row r="98" spans="1:49" s="75" customFormat="1" ht="21" customHeight="1" thickTop="1" x14ac:dyDescent="0.25">
      <c r="A98" s="520" t="s">
        <v>64</v>
      </c>
      <c r="B98" s="508"/>
      <c r="C98" s="509"/>
      <c r="D98" s="509"/>
      <c r="E98" s="509"/>
      <c r="F98" s="509"/>
      <c r="G98" s="509"/>
      <c r="H98" s="509"/>
      <c r="I98" s="509"/>
      <c r="J98" s="509"/>
      <c r="K98" s="509"/>
      <c r="L98" s="509"/>
      <c r="M98" s="510"/>
      <c r="N98" s="508"/>
      <c r="O98" s="509"/>
      <c r="P98" s="509"/>
      <c r="Q98" s="509"/>
      <c r="R98" s="509"/>
      <c r="S98" s="509"/>
      <c r="T98" s="509"/>
      <c r="U98" s="509"/>
      <c r="V98" s="509"/>
      <c r="W98" s="509"/>
      <c r="X98" s="509"/>
      <c r="Y98" s="510"/>
      <c r="Z98" s="508"/>
      <c r="AA98" s="509"/>
      <c r="AB98" s="509"/>
      <c r="AC98" s="509"/>
      <c r="AD98" s="509"/>
      <c r="AE98" s="509"/>
      <c r="AF98" s="509"/>
      <c r="AG98" s="509"/>
      <c r="AH98" s="509"/>
      <c r="AI98" s="509"/>
      <c r="AJ98" s="509"/>
      <c r="AK98" s="510"/>
      <c r="AL98" s="508"/>
      <c r="AM98" s="509"/>
      <c r="AN98" s="509"/>
      <c r="AO98" s="509"/>
      <c r="AP98" s="509"/>
      <c r="AQ98" s="509"/>
      <c r="AR98" s="509"/>
      <c r="AS98" s="509"/>
      <c r="AT98" s="509"/>
      <c r="AU98" s="509"/>
      <c r="AV98" s="509"/>
      <c r="AW98" s="510"/>
    </row>
    <row r="99" spans="1:49" s="75" customFormat="1" ht="21" customHeight="1" x14ac:dyDescent="0.25">
      <c r="A99" s="521"/>
      <c r="B99" s="511"/>
      <c r="C99" s="512"/>
      <c r="D99" s="512"/>
      <c r="E99" s="512"/>
      <c r="F99" s="512"/>
      <c r="G99" s="512"/>
      <c r="H99" s="512"/>
      <c r="I99" s="512"/>
      <c r="J99" s="512"/>
      <c r="K99" s="512"/>
      <c r="L99" s="512"/>
      <c r="M99" s="513"/>
      <c r="N99" s="511"/>
      <c r="O99" s="512"/>
      <c r="P99" s="512"/>
      <c r="Q99" s="512"/>
      <c r="R99" s="512"/>
      <c r="S99" s="512"/>
      <c r="T99" s="512"/>
      <c r="U99" s="512"/>
      <c r="V99" s="512"/>
      <c r="W99" s="512"/>
      <c r="X99" s="512"/>
      <c r="Y99" s="513"/>
      <c r="Z99" s="511"/>
      <c r="AA99" s="512"/>
      <c r="AB99" s="512"/>
      <c r="AC99" s="512"/>
      <c r="AD99" s="512"/>
      <c r="AE99" s="512"/>
      <c r="AF99" s="512"/>
      <c r="AG99" s="512"/>
      <c r="AH99" s="512"/>
      <c r="AI99" s="512"/>
      <c r="AJ99" s="512"/>
      <c r="AK99" s="513"/>
      <c r="AL99" s="511"/>
      <c r="AM99" s="512"/>
      <c r="AN99" s="512"/>
      <c r="AO99" s="512"/>
      <c r="AP99" s="512"/>
      <c r="AQ99" s="512"/>
      <c r="AR99" s="512"/>
      <c r="AS99" s="512"/>
      <c r="AT99" s="512"/>
      <c r="AU99" s="512"/>
      <c r="AV99" s="512"/>
      <c r="AW99" s="513"/>
    </row>
    <row r="100" spans="1:49" s="77" customFormat="1" ht="21" customHeight="1" thickBot="1" x14ac:dyDescent="0.25">
      <c r="A100" s="522"/>
      <c r="B100" s="523" t="str">
        <f>IF(ISBLANK(B98),"",CONCATENATE($E$12,$F$12,".",$G$12,".","0",RIGHT($B$70,1),".",RIGHT(L100,1),$A98,IF(COUNTIFS(B98,"*op?ional*")=1,"-ij","")))</f>
        <v/>
      </c>
      <c r="C100" s="524"/>
      <c r="D100" s="525"/>
      <c r="E100" s="304"/>
      <c r="F100" s="210"/>
      <c r="G100" s="205"/>
      <c r="H100" s="207"/>
      <c r="I100" s="207"/>
      <c r="J100" s="206"/>
      <c r="K100" s="209"/>
      <c r="L100" s="209"/>
      <c r="M100" s="210"/>
      <c r="N100" s="523" t="str">
        <f>IF(ISBLANK(N98),"",CONCATENATE($E$12,$F$12,".",$G$12,".","0",RIGHT($N$70,1),".",RIGHT(X100,1),$A98,IF(COUNTIFS(N98,"*op?ional*")=1,"-ij","")))</f>
        <v/>
      </c>
      <c r="O100" s="524"/>
      <c r="P100" s="525"/>
      <c r="Q100" s="304"/>
      <c r="R100" s="210"/>
      <c r="S100" s="205"/>
      <c r="T100" s="207"/>
      <c r="U100" s="207"/>
      <c r="V100" s="206"/>
      <c r="W100" s="209"/>
      <c r="X100" s="209"/>
      <c r="Y100" s="210"/>
      <c r="Z100" s="523" t="str">
        <f>IF(ISBLANK(Z98),"",CONCATENATE($E$12,$F$12,".",$G$12,".","0",RIGHT($Z$70,1),".",RIGHT(AJ100,1),$A98,IF(COUNTIFS(Z98,"*op?ional*")=1,"-ij","")))</f>
        <v/>
      </c>
      <c r="AA100" s="524"/>
      <c r="AB100" s="525"/>
      <c r="AC100" s="189"/>
      <c r="AD100" s="188"/>
      <c r="AE100" s="190"/>
      <c r="AF100" s="191"/>
      <c r="AG100" s="191"/>
      <c r="AH100" s="192"/>
      <c r="AI100" s="187"/>
      <c r="AJ100" s="188"/>
      <c r="AK100" s="187"/>
      <c r="AL100" s="523" t="str">
        <f>IF(ISBLANK(AL98), "",CONCATENATE($E$12,$F$12,".",$G$12,".","0",RIGHT($AL$70,1),".",RIGHT(AV100,1),$A98,IF(COUNTIFS(AL98,"*op?ional*")=1,"-ij","")))</f>
        <v/>
      </c>
      <c r="AM100" s="524"/>
      <c r="AN100" s="525"/>
      <c r="AO100" s="304"/>
      <c r="AP100" s="210"/>
      <c r="AQ100" s="190"/>
      <c r="AR100" s="191"/>
      <c r="AS100" s="191"/>
      <c r="AT100" s="192"/>
      <c r="AU100" s="187"/>
      <c r="AV100" s="188"/>
      <c r="AW100" s="187"/>
    </row>
    <row r="101" spans="1:49" s="77" customFormat="1" ht="21" customHeight="1" thickTop="1" x14ac:dyDescent="0.2">
      <c r="A101" s="520" t="s">
        <v>65</v>
      </c>
      <c r="B101" s="550" t="s">
        <v>341</v>
      </c>
      <c r="C101" s="551"/>
      <c r="D101" s="551"/>
      <c r="E101" s="551"/>
      <c r="F101" s="551"/>
      <c r="G101" s="551"/>
      <c r="H101" s="551"/>
      <c r="I101" s="551"/>
      <c r="J101" s="551"/>
      <c r="K101" s="551"/>
      <c r="L101" s="551"/>
      <c r="M101" s="552"/>
      <c r="N101" s="550" t="s">
        <v>341</v>
      </c>
      <c r="O101" s="551"/>
      <c r="P101" s="551"/>
      <c r="Q101" s="551"/>
      <c r="R101" s="551"/>
      <c r="S101" s="551"/>
      <c r="T101" s="551"/>
      <c r="U101" s="551"/>
      <c r="V101" s="551"/>
      <c r="W101" s="551"/>
      <c r="X101" s="551"/>
      <c r="Y101" s="552"/>
      <c r="Z101" s="550" t="s">
        <v>341</v>
      </c>
      <c r="AA101" s="551"/>
      <c r="AB101" s="551"/>
      <c r="AC101" s="551"/>
      <c r="AD101" s="551"/>
      <c r="AE101" s="551"/>
      <c r="AF101" s="551"/>
      <c r="AG101" s="551"/>
      <c r="AH101" s="551"/>
      <c r="AI101" s="551"/>
      <c r="AJ101" s="551"/>
      <c r="AK101" s="552"/>
      <c r="AL101" s="550" t="s">
        <v>341</v>
      </c>
      <c r="AM101" s="551"/>
      <c r="AN101" s="551"/>
      <c r="AO101" s="551"/>
      <c r="AP101" s="551"/>
      <c r="AQ101" s="551"/>
      <c r="AR101" s="551"/>
      <c r="AS101" s="551"/>
      <c r="AT101" s="551"/>
      <c r="AU101" s="551"/>
      <c r="AV101" s="551"/>
      <c r="AW101" s="552"/>
    </row>
    <row r="102" spans="1:49" s="75" customFormat="1" ht="21" customHeight="1" x14ac:dyDescent="0.25">
      <c r="A102" s="521"/>
      <c r="B102" s="553"/>
      <c r="C102" s="554"/>
      <c r="D102" s="554"/>
      <c r="E102" s="554"/>
      <c r="F102" s="554"/>
      <c r="G102" s="554"/>
      <c r="H102" s="554"/>
      <c r="I102" s="554"/>
      <c r="J102" s="554"/>
      <c r="K102" s="554"/>
      <c r="L102" s="554"/>
      <c r="M102" s="555"/>
      <c r="N102" s="553"/>
      <c r="O102" s="554"/>
      <c r="P102" s="554"/>
      <c r="Q102" s="554"/>
      <c r="R102" s="554"/>
      <c r="S102" s="554"/>
      <c r="T102" s="554"/>
      <c r="U102" s="554"/>
      <c r="V102" s="554"/>
      <c r="W102" s="554"/>
      <c r="X102" s="554"/>
      <c r="Y102" s="555"/>
      <c r="Z102" s="553"/>
      <c r="AA102" s="554"/>
      <c r="AB102" s="554"/>
      <c r="AC102" s="554"/>
      <c r="AD102" s="554"/>
      <c r="AE102" s="554"/>
      <c r="AF102" s="554"/>
      <c r="AG102" s="554"/>
      <c r="AH102" s="554"/>
      <c r="AI102" s="554"/>
      <c r="AJ102" s="554"/>
      <c r="AK102" s="555"/>
      <c r="AL102" s="553"/>
      <c r="AM102" s="554"/>
      <c r="AN102" s="554"/>
      <c r="AO102" s="554"/>
      <c r="AP102" s="554"/>
      <c r="AQ102" s="554"/>
      <c r="AR102" s="554"/>
      <c r="AS102" s="554"/>
      <c r="AT102" s="554"/>
      <c r="AU102" s="554"/>
      <c r="AV102" s="554"/>
      <c r="AW102" s="555"/>
    </row>
    <row r="103" spans="1:49" s="78" customFormat="1" ht="21" customHeight="1" thickBot="1" x14ac:dyDescent="0.25">
      <c r="A103" s="522"/>
      <c r="B103" s="547" t="str">
        <f>IF(ISBLANK(B101),"",CONCATENATE($E$12,$F$12,".",$G$12,".","0",RIGHT($B$70,1),".",RIGHT(L103,1),$A$101,"-ij"))</f>
        <v>L432.19.05.11-ij</v>
      </c>
      <c r="C103" s="548"/>
      <c r="D103" s="549"/>
      <c r="E103" s="298"/>
      <c r="F103" s="296"/>
      <c r="G103" s="299"/>
      <c r="H103" s="300"/>
      <c r="I103" s="300"/>
      <c r="J103" s="301"/>
      <c r="K103" s="297"/>
      <c r="L103" s="297"/>
      <c r="M103" s="297"/>
      <c r="N103" s="547" t="str">
        <f>IF(ISBLANK(N101),"",CONCATENATE($E$12,$F$12,".",$G$12,".","0",RIGHT($N$70,1),".",RIGHT(X103,1),$A$101,"-ij"))</f>
        <v>L432.19.06.11-ij</v>
      </c>
      <c r="O103" s="548"/>
      <c r="P103" s="549"/>
      <c r="Q103" s="298"/>
      <c r="R103" s="296"/>
      <c r="S103" s="299"/>
      <c r="T103" s="300"/>
      <c r="U103" s="300"/>
      <c r="V103" s="301"/>
      <c r="W103" s="297"/>
      <c r="X103" s="296"/>
      <c r="Y103" s="297"/>
      <c r="Z103" s="547" t="str">
        <f>IF(ISBLANK(Z101),"",CONCATENATE($E$12,$F$12,".",$G$12,".","0",RIGHT($Z$70,1),".",RIGHT(AJ103,1),$A$101,"-ij"))</f>
        <v>L432.19.07.11-ij</v>
      </c>
      <c r="AA103" s="548"/>
      <c r="AB103" s="549"/>
      <c r="AC103" s="298"/>
      <c r="AD103" s="296"/>
      <c r="AE103" s="299"/>
      <c r="AF103" s="300"/>
      <c r="AG103" s="300"/>
      <c r="AH103" s="301"/>
      <c r="AI103" s="297"/>
      <c r="AJ103" s="296"/>
      <c r="AK103" s="297"/>
      <c r="AL103" s="547" t="str">
        <f>IF(ISBLANK(AL101),"",CONCATENATE($E$12,$F$12,".",$G$12,".","0",RIGHT($AL$70,1),".",RIGHT(AV103,1),$A$101,"-ij"))</f>
        <v>L432.19.08.11-ij</v>
      </c>
      <c r="AM103" s="548"/>
      <c r="AN103" s="549"/>
      <c r="AO103" s="298"/>
      <c r="AP103" s="296"/>
      <c r="AQ103" s="299"/>
      <c r="AR103" s="300"/>
      <c r="AS103" s="300"/>
      <c r="AT103" s="301"/>
      <c r="AU103" s="297"/>
      <c r="AV103" s="296"/>
      <c r="AW103" s="297"/>
    </row>
    <row r="104" spans="1:49" s="78" customFormat="1" ht="21" customHeight="1" thickTop="1" x14ac:dyDescent="0.2">
      <c r="A104" s="534" t="s">
        <v>8</v>
      </c>
      <c r="B104" s="481" t="s">
        <v>9</v>
      </c>
      <c r="C104" s="482"/>
      <c r="D104" s="63"/>
      <c r="E104" s="478">
        <f>SUM(G73:J73,G76:J76,G79:J79,G82:J82,G85:J85,G88:J88,G91:J91,G94:J94,G97:J97,G100:J100)</f>
        <v>364</v>
      </c>
      <c r="F104" s="479"/>
      <c r="G104" s="487" t="s">
        <v>10</v>
      </c>
      <c r="H104" s="488"/>
      <c r="I104" s="488"/>
      <c r="J104" s="489"/>
      <c r="K104" s="477">
        <f>SUM(M73,M76,M79,M82,M85,M88,M91,M94,M97,M100)</f>
        <v>311</v>
      </c>
      <c r="L104" s="478"/>
      <c r="M104" s="479"/>
      <c r="N104" s="481" t="s">
        <v>9</v>
      </c>
      <c r="O104" s="482"/>
      <c r="P104" s="63"/>
      <c r="Q104" s="478">
        <f>SUM(S73:V73,S76:V76,S79:V79,S82:V82,S85:V85,S88:V88,S91:V91,S94:V94,S97:V97,S100:V100)</f>
        <v>364</v>
      </c>
      <c r="R104" s="479"/>
      <c r="S104" s="487" t="s">
        <v>10</v>
      </c>
      <c r="T104" s="488"/>
      <c r="U104" s="488"/>
      <c r="V104" s="489"/>
      <c r="W104" s="477">
        <f>SUM(Y73,Y76,Y79,Y82,Y85,Y88,Y91,Y94,Y97,Y100)</f>
        <v>311</v>
      </c>
      <c r="X104" s="478"/>
      <c r="Y104" s="479"/>
      <c r="Z104" s="481" t="s">
        <v>9</v>
      </c>
      <c r="AA104" s="482"/>
      <c r="AB104" s="63"/>
      <c r="AC104" s="478">
        <f>SUM(AE73:AH73,AE76:AH76,AE79:AH79,AE82:AH82,AE85:AH85,AE88:AH88,AE91:AH91,AE94:AH94,AE97:AH97,AE100:AH100)</f>
        <v>364</v>
      </c>
      <c r="AD104" s="479"/>
      <c r="AE104" s="487" t="s">
        <v>10</v>
      </c>
      <c r="AF104" s="488"/>
      <c r="AG104" s="488"/>
      <c r="AH104" s="489"/>
      <c r="AI104" s="477">
        <f>SUM(AK73,AK76,AK79,AK82,AK85,AK88,AK91,AK94,AK97,AK100)</f>
        <v>386</v>
      </c>
      <c r="AJ104" s="478"/>
      <c r="AK104" s="479"/>
      <c r="AL104" s="481" t="s">
        <v>9</v>
      </c>
      <c r="AM104" s="482"/>
      <c r="AN104" s="63"/>
      <c r="AO104" s="494">
        <f>SUM(AQ73:AT73,AQ76:AT76,AQ79:AT79,AQ82:AT82,AQ85:AT85,AQ88:AT88,AQ91:AT91,AQ94:AT94,AQ97:AT97,AQ100:AT100)</f>
        <v>378</v>
      </c>
      <c r="AP104" s="479"/>
      <c r="AQ104" s="487" t="s">
        <v>10</v>
      </c>
      <c r="AR104" s="488"/>
      <c r="AS104" s="488"/>
      <c r="AT104" s="489"/>
      <c r="AU104" s="477">
        <f>SUM(AW73,AW76,AW79,AW82,AW85,AW88,AW91,AW94,AW97,AW100)</f>
        <v>179</v>
      </c>
      <c r="AV104" s="478"/>
      <c r="AW104" s="479"/>
    </row>
    <row r="105" spans="1:49" s="78" customFormat="1" ht="21" customHeight="1" thickBot="1" x14ac:dyDescent="0.25">
      <c r="A105" s="535"/>
      <c r="B105" s="480" t="s">
        <v>11</v>
      </c>
      <c r="C105" s="473"/>
      <c r="D105" s="66"/>
      <c r="E105" s="492">
        <f>SUM(E73,E76,E79,E82,E85,E88,E91,E94,E97,E100)</f>
        <v>30</v>
      </c>
      <c r="F105" s="493"/>
      <c r="G105" s="480" t="s">
        <v>12</v>
      </c>
      <c r="H105" s="473"/>
      <c r="I105" s="473"/>
      <c r="J105" s="474"/>
      <c r="K105" s="480" t="str">
        <f>BD384</f>
        <v>4E,3D,1C</v>
      </c>
      <c r="L105" s="473"/>
      <c r="M105" s="474"/>
      <c r="N105" s="480" t="s">
        <v>11</v>
      </c>
      <c r="O105" s="473"/>
      <c r="P105" s="66"/>
      <c r="Q105" s="492">
        <f>SUM(Q73,Q76,Q79,Q82,Q85,Q88,Q91,Q94,Q97,Q100)</f>
        <v>30</v>
      </c>
      <c r="R105" s="493"/>
      <c r="S105" s="480" t="s">
        <v>12</v>
      </c>
      <c r="T105" s="473"/>
      <c r="U105" s="473"/>
      <c r="V105" s="474"/>
      <c r="W105" s="480" t="str">
        <f>BD385</f>
        <v>5E,2D,1C</v>
      </c>
      <c r="X105" s="473"/>
      <c r="Y105" s="474"/>
      <c r="Z105" s="480" t="s">
        <v>11</v>
      </c>
      <c r="AA105" s="473"/>
      <c r="AB105" s="66"/>
      <c r="AC105" s="492">
        <f>SUM(AC73,AC76,AC79,AC82,AC85,AC88,AC91,AC94,AC97,AC100)</f>
        <v>30</v>
      </c>
      <c r="AD105" s="493"/>
      <c r="AE105" s="480" t="s">
        <v>12</v>
      </c>
      <c r="AF105" s="473"/>
      <c r="AG105" s="473"/>
      <c r="AH105" s="474"/>
      <c r="AI105" s="480" t="str">
        <f>BD386</f>
        <v>5E,2D,0C</v>
      </c>
      <c r="AJ105" s="473"/>
      <c r="AK105" s="474"/>
      <c r="AL105" s="480" t="s">
        <v>11</v>
      </c>
      <c r="AM105" s="473"/>
      <c r="AN105" s="66"/>
      <c r="AO105" s="492">
        <f>SUM(AO73,AO76,AO79,AO82,AO85,AO88,AO91,AO94,AO97,AO100)</f>
        <v>30</v>
      </c>
      <c r="AP105" s="493"/>
      <c r="AQ105" s="480" t="s">
        <v>12</v>
      </c>
      <c r="AR105" s="473"/>
      <c r="AS105" s="473"/>
      <c r="AT105" s="474"/>
      <c r="AU105" s="480" t="str">
        <f>BD387</f>
        <v>4E,3D,0C</v>
      </c>
      <c r="AV105" s="473"/>
      <c r="AW105" s="474"/>
    </row>
    <row r="106" spans="1:49" s="78" customFormat="1" ht="21" customHeight="1" thickTop="1" x14ac:dyDescent="0.2">
      <c r="A106" s="534" t="s">
        <v>13</v>
      </c>
      <c r="B106" s="481" t="s">
        <v>9</v>
      </c>
      <c r="C106" s="482"/>
      <c r="D106" s="67"/>
      <c r="E106" s="478">
        <f>SUM(G107:J107)</f>
        <v>26</v>
      </c>
      <c r="F106" s="479"/>
      <c r="G106" s="68"/>
      <c r="H106" s="64"/>
      <c r="I106" s="64"/>
      <c r="J106" s="64"/>
      <c r="K106" s="312"/>
      <c r="L106" s="64"/>
      <c r="M106" s="73"/>
      <c r="N106" s="481" t="s">
        <v>9</v>
      </c>
      <c r="O106" s="482"/>
      <c r="P106" s="67"/>
      <c r="Q106" s="494">
        <f>SUM(S107:V107)</f>
        <v>26</v>
      </c>
      <c r="R106" s="563"/>
      <c r="S106" s="68"/>
      <c r="T106" s="64"/>
      <c r="U106" s="64"/>
      <c r="V106" s="64"/>
      <c r="W106" s="312"/>
      <c r="X106" s="64"/>
      <c r="Y106" s="73"/>
      <c r="Z106" s="481" t="s">
        <v>9</v>
      </c>
      <c r="AA106" s="482"/>
      <c r="AB106" s="67"/>
      <c r="AC106" s="478">
        <f>SUM(AE107:AH107)</f>
        <v>26</v>
      </c>
      <c r="AD106" s="479"/>
      <c r="AE106" s="68"/>
      <c r="AF106" s="64"/>
      <c r="AG106" s="64"/>
      <c r="AH106" s="64"/>
      <c r="AI106" s="312"/>
      <c r="AJ106" s="64"/>
      <c r="AK106" s="73"/>
      <c r="AL106" s="481" t="s">
        <v>9</v>
      </c>
      <c r="AM106" s="482"/>
      <c r="AN106" s="67"/>
      <c r="AO106" s="494">
        <f>SUM(AQ107:AT107)</f>
        <v>27</v>
      </c>
      <c r="AP106" s="563"/>
      <c r="AQ106" s="68"/>
      <c r="AR106" s="64"/>
      <c r="AS106" s="64"/>
      <c r="AT106" s="64"/>
      <c r="AU106" s="312"/>
      <c r="AV106" s="64"/>
      <c r="AW106" s="73"/>
    </row>
    <row r="107" spans="1:49" s="78" customFormat="1" ht="21" customHeight="1" thickBot="1" x14ac:dyDescent="0.25">
      <c r="A107" s="535"/>
      <c r="B107" s="480" t="s">
        <v>14</v>
      </c>
      <c r="C107" s="473"/>
      <c r="D107" s="65"/>
      <c r="E107" s="65"/>
      <c r="F107" s="69"/>
      <c r="G107" s="70">
        <f>(G70+G73+G76+G79+G82+G85+G88+G91+G94+G97+G100)/14</f>
        <v>14</v>
      </c>
      <c r="H107" s="70">
        <f>(H70+H73+H76+H79+H82+H85+H88+H91+H94+H97+H100)/14</f>
        <v>3</v>
      </c>
      <c r="I107" s="70">
        <f>(I70+I73+I76+I79+I82+I85+I88+I91+I94+I97+I100)/14</f>
        <v>8.5</v>
      </c>
      <c r="J107" s="70">
        <f>(J70+J73+J76+J79+J82+J85+J88+J91+J94+J97+J100)/14</f>
        <v>0.5</v>
      </c>
      <c r="K107" s="472" t="s">
        <v>15</v>
      </c>
      <c r="L107" s="473"/>
      <c r="M107" s="474"/>
      <c r="N107" s="480" t="s">
        <v>14</v>
      </c>
      <c r="O107" s="473"/>
      <c r="P107" s="65"/>
      <c r="Q107" s="65"/>
      <c r="R107" s="69"/>
      <c r="S107" s="70">
        <f>(S70+S73+S76+S79+S82+S85+S88+S91+S94+S97+S100)/14</f>
        <v>14</v>
      </c>
      <c r="T107" s="70">
        <f>(T70+T73+T76+T79+T82+T85+T88+T91+T94+T97+T100)/14</f>
        <v>2.5</v>
      </c>
      <c r="U107" s="70">
        <f>(U70+U73+U76+U79+U82+U85+U88+U91+U94+U97+U100)/14</f>
        <v>5.5</v>
      </c>
      <c r="V107" s="70">
        <f>(V70+V73+V76+V79+V82+V85+V88+V91+V94+V97+V100)/14</f>
        <v>4</v>
      </c>
      <c r="W107" s="472" t="s">
        <v>15</v>
      </c>
      <c r="X107" s="473"/>
      <c r="Y107" s="474"/>
      <c r="Z107" s="480" t="s">
        <v>14</v>
      </c>
      <c r="AA107" s="473"/>
      <c r="AB107" s="65"/>
      <c r="AC107" s="65"/>
      <c r="AD107" s="69"/>
      <c r="AE107" s="70">
        <f>(AE70+AE73+AE76+AE79+AE82+AE85+AE88+AE91+AE94+AE97+AE100)/14</f>
        <v>13</v>
      </c>
      <c r="AF107" s="70">
        <f>(AF70+AF73+AF76+AF79+AF82+AF85+AF88+AF91+AF94+AF97+AF100)/14</f>
        <v>1</v>
      </c>
      <c r="AG107" s="70">
        <f>(AG70+AG73+AG76+AG79+AG82+AG85+AG88+AG91+AG94+AG97+AG100)/14</f>
        <v>8</v>
      </c>
      <c r="AH107" s="70">
        <f>(AH70+AH73+AH76+AH79+AH82+AH85+AH88+AH91+AH94+AH97+AH100)/14</f>
        <v>4</v>
      </c>
      <c r="AI107" s="472" t="s">
        <v>15</v>
      </c>
      <c r="AJ107" s="473"/>
      <c r="AK107" s="474"/>
      <c r="AL107" s="480" t="s">
        <v>14</v>
      </c>
      <c r="AM107" s="473"/>
      <c r="AN107" s="65"/>
      <c r="AO107" s="65"/>
      <c r="AP107" s="69"/>
      <c r="AQ107" s="70">
        <f>(AQ70+AQ73+AQ76+AQ79+AQ82+AQ85+AQ88+AQ91+AQ94+AQ97+AQ100)/14</f>
        <v>7</v>
      </c>
      <c r="AR107" s="70">
        <f>(AR70+AR73+AR76+AR79+AR82+AR85+AR88+AR91+AR94+AR97+AR100)/14</f>
        <v>2</v>
      </c>
      <c r="AS107" s="70">
        <f>(AS70+AS73+AS76+AS79+AS82+AS85+AS88+AS91+AS94+AS97+AS100)/14</f>
        <v>3</v>
      </c>
      <c r="AT107" s="70">
        <f>(AT70+AT73+AT76+AT79+AT82+AT85+AT88+AT91+AT94+AT97+AT100)/14</f>
        <v>15</v>
      </c>
      <c r="AU107" s="472" t="s">
        <v>15</v>
      </c>
      <c r="AV107" s="473"/>
      <c r="AW107" s="47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0" t="s">
        <v>342</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81" t="s">
        <v>18</v>
      </c>
      <c r="O112" s="582"/>
      <c r="P112" s="582"/>
      <c r="Q112" s="582"/>
      <c r="R112" s="582"/>
      <c r="S112" s="582"/>
      <c r="T112" s="582"/>
      <c r="U112" s="582"/>
      <c r="V112" s="582"/>
      <c r="W112" s="582"/>
      <c r="X112" s="582"/>
      <c r="Y112" s="583"/>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9" t="s">
        <v>21</v>
      </c>
      <c r="O113" s="570"/>
      <c r="P113" s="571"/>
      <c r="Q113" s="35" t="s">
        <v>22</v>
      </c>
      <c r="R113" s="36" t="s">
        <v>23</v>
      </c>
      <c r="S113" s="37" t="s">
        <v>24</v>
      </c>
      <c r="T113" s="38" t="s">
        <v>25</v>
      </c>
      <c r="U113" s="38" t="s">
        <v>26</v>
      </c>
      <c r="V113" s="361" t="s">
        <v>27</v>
      </c>
      <c r="W113" s="36" t="s">
        <v>280</v>
      </c>
      <c r="X113" s="13" t="s">
        <v>28</v>
      </c>
      <c r="Y113" s="12" t="s">
        <v>29</v>
      </c>
      <c r="Z113" s="10"/>
      <c r="AA113" s="568" t="s">
        <v>30</v>
      </c>
      <c r="AB113" s="568"/>
      <c r="AC113" s="568"/>
      <c r="AD113" s="568"/>
      <c r="AE113" s="568"/>
      <c r="AF113" s="568"/>
      <c r="AG113" s="568"/>
      <c r="AH113" s="568"/>
      <c r="AI113" s="568"/>
      <c r="AJ113" s="568"/>
      <c r="AK113" s="57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72" t="s">
        <v>37</v>
      </c>
      <c r="O117" s="572"/>
      <c r="P117" s="572"/>
      <c r="Q117" s="572"/>
      <c r="R117" s="572"/>
      <c r="S117" s="572"/>
      <c r="T117" s="572"/>
      <c r="U117" s="572"/>
      <c r="V117" s="572"/>
      <c r="W117" s="572"/>
      <c r="X117" s="572"/>
      <c r="Y117" s="572"/>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8" t="s">
        <v>40</v>
      </c>
      <c r="O118" s="568"/>
      <c r="P118" s="568"/>
      <c r="Q118" s="568"/>
      <c r="R118" s="568"/>
      <c r="S118" s="568"/>
      <c r="T118" s="568"/>
      <c r="U118" s="568"/>
      <c r="V118" s="568"/>
      <c r="W118" s="568"/>
      <c r="X118" s="568"/>
      <c r="Y118" s="568"/>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8" t="s">
        <v>70</v>
      </c>
      <c r="O119" s="568"/>
      <c r="P119" s="568"/>
      <c r="Q119" s="568"/>
      <c r="R119" s="568"/>
      <c r="S119" s="568"/>
      <c r="T119" s="568"/>
      <c r="U119" s="568"/>
      <c r="V119" s="568"/>
      <c r="W119" s="568"/>
      <c r="X119" s="568"/>
      <c r="Y119" s="56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9" t="s">
        <v>44</v>
      </c>
      <c r="AA120" s="579"/>
      <c r="AB120" s="579"/>
      <c r="AC120" s="579"/>
      <c r="AD120" s="579"/>
      <c r="AE120" s="579"/>
      <c r="AF120" s="579"/>
      <c r="AG120" s="579"/>
      <c r="AH120" s="579"/>
      <c r="AI120" s="579"/>
      <c r="AJ120" s="579"/>
      <c r="AK120" s="58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72" t="s">
        <v>19</v>
      </c>
      <c r="O121" s="572"/>
      <c r="P121" s="572"/>
      <c r="Q121" s="572"/>
      <c r="R121" s="572"/>
      <c r="S121" s="572"/>
      <c r="T121" s="10"/>
      <c r="U121" s="10"/>
      <c r="V121" s="9" t="s">
        <v>20</v>
      </c>
      <c r="W121" s="10"/>
      <c r="X121" s="22"/>
      <c r="Y121" s="22"/>
      <c r="Z121" s="495" t="str">
        <f>B19</f>
        <v>Analiza matematica</v>
      </c>
      <c r="AA121" s="496"/>
      <c r="AB121" s="496"/>
      <c r="AC121" s="496"/>
      <c r="AD121" s="496"/>
      <c r="AE121" s="496"/>
      <c r="AF121" s="496"/>
      <c r="AG121" s="496"/>
      <c r="AH121" s="496"/>
      <c r="AI121" s="496"/>
      <c r="AJ121" s="496"/>
      <c r="AK121" s="567"/>
      <c r="AL121" s="4"/>
      <c r="AM121" s="21"/>
      <c r="AN121" s="21"/>
      <c r="AO121" s="21"/>
      <c r="AP121" s="21"/>
      <c r="AQ121" s="21"/>
      <c r="AR121" s="21"/>
      <c r="AS121" s="21"/>
      <c r="AT121" s="21"/>
      <c r="AU121" s="21"/>
      <c r="AV121" s="5"/>
      <c r="AW121" s="5"/>
    </row>
    <row r="122" spans="1:49" s="78" customFormat="1" ht="21" customHeight="1" thickTop="1" thickBot="1" x14ac:dyDescent="0.3">
      <c r="A122" s="6"/>
      <c r="B122" s="475" t="s">
        <v>39</v>
      </c>
      <c r="C122" s="475"/>
      <c r="D122" s="475"/>
      <c r="E122" s="475"/>
      <c r="F122" s="475"/>
      <c r="G122" s="475"/>
      <c r="H122" s="475"/>
      <c r="I122" s="475"/>
      <c r="J122" s="7"/>
      <c r="K122" s="7"/>
      <c r="L122" s="8"/>
      <c r="M122" s="47"/>
      <c r="N122" s="52"/>
      <c r="O122" s="388"/>
      <c r="P122" s="53"/>
      <c r="Q122" s="53"/>
      <c r="R122" s="53"/>
      <c r="S122" s="53"/>
      <c r="T122" s="53"/>
      <c r="U122" s="53"/>
      <c r="V122" s="53"/>
      <c r="W122" s="53"/>
      <c r="X122" s="54"/>
      <c r="Y122" s="54"/>
      <c r="Z122" s="564" t="s">
        <v>21</v>
      </c>
      <c r="AA122" s="565"/>
      <c r="AB122" s="56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75" t="s">
        <v>42</v>
      </c>
      <c r="AO122" s="475"/>
      <c r="AP122" s="475"/>
      <c r="AQ122" s="475"/>
      <c r="AR122" s="475"/>
      <c r="AS122" s="475"/>
      <c r="AT122" s="475"/>
      <c r="AU122" s="475"/>
      <c r="AV122" s="5"/>
      <c r="AW122" s="5"/>
    </row>
    <row r="123" spans="1:49" s="59" customFormat="1" ht="21" customHeight="1" x14ac:dyDescent="0.2">
      <c r="B123" s="476" t="str">
        <f>Coperta!B$46</f>
        <v>Conf.univ.dr.ing. Florin DRĂGAN</v>
      </c>
      <c r="C123" s="476"/>
      <c r="D123" s="476"/>
      <c r="E123" s="476"/>
      <c r="F123" s="476"/>
      <c r="G123" s="476"/>
      <c r="H123" s="476"/>
      <c r="I123" s="476"/>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6" t="str">
        <f>Coperta!N$46</f>
        <v>Conf.univ.dr.ing. Virgil STOICA</v>
      </c>
      <c r="AO123" s="476"/>
      <c r="AP123" s="476"/>
      <c r="AQ123" s="476"/>
      <c r="AR123" s="476"/>
      <c r="AS123" s="476"/>
      <c r="AT123" s="476"/>
      <c r="AU123" s="476"/>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Instalații pentru Agricultură și Industrie Alimentară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7" t="s">
        <v>82</v>
      </c>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row>
    <row r="139" spans="1:49" s="78" customFormat="1" ht="21" customHeight="1" thickBot="1" x14ac:dyDescent="0.25">
      <c r="A139" s="517" t="str">
        <f>A16</f>
        <v>Pentru seria de studenti 2019-2022</v>
      </c>
      <c r="B139" s="517"/>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row>
    <row r="140" spans="1:49" s="78" customFormat="1" ht="21" customHeight="1" thickTop="1" thickBot="1" x14ac:dyDescent="0.3">
      <c r="B140" s="518" t="str">
        <f>B17</f>
        <v>ANUL I (2019-2020)</v>
      </c>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31" t="str">
        <f>Z17</f>
        <v>ANUL II (2020-2021)</v>
      </c>
      <c r="AA140" s="532"/>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row>
    <row r="141" spans="1:49" s="75" customFormat="1" ht="21" customHeight="1" thickTop="1" thickBot="1" x14ac:dyDescent="0.3">
      <c r="A141" s="60"/>
      <c r="B141" s="495" t="s">
        <v>1</v>
      </c>
      <c r="C141" s="496"/>
      <c r="D141" s="496"/>
      <c r="E141" s="496"/>
      <c r="F141" s="496"/>
      <c r="G141" s="496"/>
      <c r="H141" s="496"/>
      <c r="I141" s="496"/>
      <c r="J141" s="496"/>
      <c r="K141" s="496"/>
      <c r="L141" s="496"/>
      <c r="M141" s="496"/>
      <c r="N141" s="496" t="s">
        <v>2</v>
      </c>
      <c r="O141" s="496"/>
      <c r="P141" s="496"/>
      <c r="Q141" s="496"/>
      <c r="R141" s="496"/>
      <c r="S141" s="496"/>
      <c r="T141" s="496"/>
      <c r="U141" s="496"/>
      <c r="V141" s="496"/>
      <c r="W141" s="496"/>
      <c r="X141" s="496"/>
      <c r="Y141" s="496"/>
      <c r="Z141" s="495" t="s">
        <v>3</v>
      </c>
      <c r="AA141" s="496"/>
      <c r="AB141" s="496"/>
      <c r="AC141" s="496"/>
      <c r="AD141" s="496"/>
      <c r="AE141" s="496"/>
      <c r="AF141" s="496"/>
      <c r="AG141" s="496"/>
      <c r="AH141" s="496"/>
      <c r="AI141" s="496"/>
      <c r="AJ141" s="496"/>
      <c r="AK141" s="496"/>
      <c r="AL141" s="496" t="s">
        <v>4</v>
      </c>
      <c r="AM141" s="496"/>
      <c r="AN141" s="496"/>
      <c r="AO141" s="496"/>
      <c r="AP141" s="496"/>
      <c r="AQ141" s="496"/>
      <c r="AR141" s="496"/>
      <c r="AS141" s="496"/>
      <c r="AT141" s="496"/>
      <c r="AU141" s="496"/>
      <c r="AV141" s="496"/>
      <c r="AW141" s="496"/>
    </row>
    <row r="142" spans="1:49" s="75" customFormat="1" ht="21" customHeight="1" thickTop="1" x14ac:dyDescent="0.25">
      <c r="A142" s="520" t="s">
        <v>66</v>
      </c>
      <c r="B142" s="508"/>
      <c r="C142" s="509"/>
      <c r="D142" s="509"/>
      <c r="E142" s="509"/>
      <c r="F142" s="509"/>
      <c r="G142" s="509"/>
      <c r="H142" s="509"/>
      <c r="I142" s="509"/>
      <c r="J142" s="509"/>
      <c r="K142" s="509"/>
      <c r="L142" s="509"/>
      <c r="M142" s="510"/>
      <c r="N142" s="508"/>
      <c r="O142" s="509"/>
      <c r="P142" s="509"/>
      <c r="Q142" s="509"/>
      <c r="R142" s="509"/>
      <c r="S142" s="509"/>
      <c r="T142" s="509"/>
      <c r="U142" s="509"/>
      <c r="V142" s="509"/>
      <c r="W142" s="509"/>
      <c r="X142" s="509"/>
      <c r="Y142" s="510"/>
      <c r="Z142" s="508"/>
      <c r="AA142" s="509"/>
      <c r="AB142" s="509"/>
      <c r="AC142" s="509"/>
      <c r="AD142" s="509"/>
      <c r="AE142" s="509"/>
      <c r="AF142" s="509"/>
      <c r="AG142" s="509"/>
      <c r="AH142" s="509"/>
      <c r="AI142" s="509"/>
      <c r="AJ142" s="509"/>
      <c r="AK142" s="510"/>
      <c r="AL142" s="508"/>
      <c r="AM142" s="509"/>
      <c r="AN142" s="509"/>
      <c r="AO142" s="509"/>
      <c r="AP142" s="509"/>
      <c r="AQ142" s="509"/>
      <c r="AR142" s="509"/>
      <c r="AS142" s="509"/>
      <c r="AT142" s="509"/>
      <c r="AU142" s="509"/>
      <c r="AV142" s="509"/>
      <c r="AW142" s="510"/>
    </row>
    <row r="143" spans="1:49" s="75" customFormat="1" ht="21" customHeight="1" x14ac:dyDescent="0.25">
      <c r="A143" s="521"/>
      <c r="B143" s="511"/>
      <c r="C143" s="512"/>
      <c r="D143" s="512"/>
      <c r="E143" s="512"/>
      <c r="F143" s="512"/>
      <c r="G143" s="512"/>
      <c r="H143" s="512"/>
      <c r="I143" s="512"/>
      <c r="J143" s="512"/>
      <c r="K143" s="512"/>
      <c r="L143" s="512"/>
      <c r="M143" s="513"/>
      <c r="N143" s="511"/>
      <c r="O143" s="512"/>
      <c r="P143" s="512"/>
      <c r="Q143" s="512"/>
      <c r="R143" s="512"/>
      <c r="S143" s="512"/>
      <c r="T143" s="512"/>
      <c r="U143" s="512"/>
      <c r="V143" s="512"/>
      <c r="W143" s="512"/>
      <c r="X143" s="512"/>
      <c r="Y143" s="513"/>
      <c r="Z143" s="511"/>
      <c r="AA143" s="512"/>
      <c r="AB143" s="512"/>
      <c r="AC143" s="512"/>
      <c r="AD143" s="512"/>
      <c r="AE143" s="512"/>
      <c r="AF143" s="512"/>
      <c r="AG143" s="512"/>
      <c r="AH143" s="512"/>
      <c r="AI143" s="512"/>
      <c r="AJ143" s="512"/>
      <c r="AK143" s="513"/>
      <c r="AL143" s="511"/>
      <c r="AM143" s="512"/>
      <c r="AN143" s="512"/>
      <c r="AO143" s="512"/>
      <c r="AP143" s="512"/>
      <c r="AQ143" s="512"/>
      <c r="AR143" s="512"/>
      <c r="AS143" s="512"/>
      <c r="AT143" s="512"/>
      <c r="AU143" s="512"/>
      <c r="AV143" s="512"/>
      <c r="AW143" s="513"/>
    </row>
    <row r="144" spans="1:49" s="75" customFormat="1" ht="21" customHeight="1" thickBot="1" x14ac:dyDescent="0.3">
      <c r="A144" s="522"/>
      <c r="B144" s="497" t="str">
        <f>IF(ISBLANK(B142),"",CONCATENATE(LEFT(INDEX(B$19:B$49,MATCH(LEFT(B142,11)&amp;"*",B$19:B$49,0)+2),FIND("-",INDEX(B$19:B$49,MATCH(LEFT(B142,11)&amp;"*",B$19:B$49,0)+2))),$A142))</f>
        <v/>
      </c>
      <c r="C144" s="498"/>
      <c r="D144" s="499"/>
      <c r="E144" s="308"/>
      <c r="F144" s="203"/>
      <c r="G144" s="199"/>
      <c r="H144" s="201"/>
      <c r="I144" s="201"/>
      <c r="J144" s="200"/>
      <c r="K144" s="202"/>
      <c r="L144" s="202"/>
      <c r="M144" s="203"/>
      <c r="N144" s="497" t="str">
        <f>IF(ISBLANK(N142),"",CONCATENATE(LEFT(INDEX(N$19:N$49,MATCH(LEFT(N142,11)&amp;"*",N$19:N$49,0)+2),FIND("-",INDEX(N$19:N$49,MATCH(LEFT(N142,11)&amp;"*",N$19:N$49,0)+2))),$A142))</f>
        <v/>
      </c>
      <c r="O144" s="498"/>
      <c r="P144" s="499"/>
      <c r="Q144" s="308"/>
      <c r="R144" s="203"/>
      <c r="S144" s="199"/>
      <c r="T144" s="201"/>
      <c r="U144" s="201"/>
      <c r="V144" s="200"/>
      <c r="W144" s="202"/>
      <c r="X144" s="202"/>
      <c r="Y144" s="203"/>
      <c r="Z144" s="497" t="str">
        <f>IF(ISBLANK(Z142),"",CONCATENATE(LEFT(INDEX(Z$19:Z$49,MATCH(LEFT(Z142,11)&amp;"*",Z$19:Z$49,0)+2),FIND("-",INDEX(Z$19:Z$49,MATCH(LEFT(Z142,11)&amp;"*",Z$19:Z$49,0)+2))),$A142))</f>
        <v/>
      </c>
      <c r="AA144" s="498"/>
      <c r="AB144" s="499"/>
      <c r="AC144" s="308"/>
      <c r="AD144" s="203"/>
      <c r="AE144" s="199"/>
      <c r="AF144" s="201"/>
      <c r="AG144" s="201"/>
      <c r="AH144" s="200"/>
      <c r="AI144" s="202"/>
      <c r="AJ144" s="202"/>
      <c r="AK144" s="203"/>
      <c r="AL144" s="497" t="str">
        <f>IF(ISBLANK(AL142),"",CONCATENATE(LEFT(INDEX(AL$19:AL$49,MATCH(LEFT(AL142,11)&amp;"*",AL$19:AL$49,0)+2),FIND("-",INDEX(AL$19:AL$49,MATCH(LEFT(AL142,11)&amp;"*",AL$19:AL$49,0)+2))),$A142))</f>
        <v/>
      </c>
      <c r="AM144" s="498"/>
      <c r="AN144" s="499"/>
      <c r="AO144" s="304"/>
      <c r="AP144" s="210"/>
      <c r="AQ144" s="205"/>
      <c r="AR144" s="207"/>
      <c r="AS144" s="207"/>
      <c r="AT144" s="206"/>
      <c r="AU144" s="209"/>
      <c r="AV144" s="187"/>
      <c r="AW144" s="187"/>
    </row>
    <row r="145" spans="1:49" s="75" customFormat="1" ht="21" customHeight="1" thickTop="1" x14ac:dyDescent="0.25">
      <c r="A145" s="520" t="s">
        <v>67</v>
      </c>
      <c r="B145" s="508"/>
      <c r="C145" s="509"/>
      <c r="D145" s="509"/>
      <c r="E145" s="509"/>
      <c r="F145" s="509"/>
      <c r="G145" s="509"/>
      <c r="H145" s="509"/>
      <c r="I145" s="509"/>
      <c r="J145" s="509"/>
      <c r="K145" s="509"/>
      <c r="L145" s="509"/>
      <c r="M145" s="510"/>
      <c r="N145" s="508"/>
      <c r="O145" s="509"/>
      <c r="P145" s="509"/>
      <c r="Q145" s="509"/>
      <c r="R145" s="509"/>
      <c r="S145" s="509"/>
      <c r="T145" s="509"/>
      <c r="U145" s="509"/>
      <c r="V145" s="509"/>
      <c r="W145" s="509"/>
      <c r="X145" s="509"/>
      <c r="Y145" s="510"/>
      <c r="Z145" s="508"/>
      <c r="AA145" s="509"/>
      <c r="AB145" s="509"/>
      <c r="AC145" s="509"/>
      <c r="AD145" s="509"/>
      <c r="AE145" s="509"/>
      <c r="AF145" s="509"/>
      <c r="AG145" s="509"/>
      <c r="AH145" s="509"/>
      <c r="AI145" s="509"/>
      <c r="AJ145" s="509"/>
      <c r="AK145" s="510"/>
      <c r="AL145" s="508"/>
      <c r="AM145" s="509"/>
      <c r="AN145" s="509"/>
      <c r="AO145" s="509"/>
      <c r="AP145" s="509"/>
      <c r="AQ145" s="509"/>
      <c r="AR145" s="509"/>
      <c r="AS145" s="509"/>
      <c r="AT145" s="509"/>
      <c r="AU145" s="509"/>
      <c r="AV145" s="509"/>
      <c r="AW145" s="510"/>
    </row>
    <row r="146" spans="1:49" s="75" customFormat="1" ht="21" customHeight="1" x14ac:dyDescent="0.25">
      <c r="A146" s="521"/>
      <c r="B146" s="511"/>
      <c r="C146" s="512"/>
      <c r="D146" s="512"/>
      <c r="E146" s="512"/>
      <c r="F146" s="512"/>
      <c r="G146" s="512"/>
      <c r="H146" s="512"/>
      <c r="I146" s="512"/>
      <c r="J146" s="512"/>
      <c r="K146" s="512"/>
      <c r="L146" s="512"/>
      <c r="M146" s="513"/>
      <c r="N146" s="511"/>
      <c r="O146" s="512"/>
      <c r="P146" s="512"/>
      <c r="Q146" s="512"/>
      <c r="R146" s="512"/>
      <c r="S146" s="512"/>
      <c r="T146" s="512"/>
      <c r="U146" s="512"/>
      <c r="V146" s="512"/>
      <c r="W146" s="512"/>
      <c r="X146" s="512"/>
      <c r="Y146" s="513"/>
      <c r="Z146" s="511"/>
      <c r="AA146" s="512"/>
      <c r="AB146" s="512"/>
      <c r="AC146" s="512"/>
      <c r="AD146" s="512"/>
      <c r="AE146" s="512"/>
      <c r="AF146" s="512"/>
      <c r="AG146" s="512"/>
      <c r="AH146" s="512"/>
      <c r="AI146" s="512"/>
      <c r="AJ146" s="512"/>
      <c r="AK146" s="513"/>
      <c r="AL146" s="511"/>
      <c r="AM146" s="512"/>
      <c r="AN146" s="512"/>
      <c r="AO146" s="512"/>
      <c r="AP146" s="512"/>
      <c r="AQ146" s="512"/>
      <c r="AR146" s="512"/>
      <c r="AS146" s="512"/>
      <c r="AT146" s="512"/>
      <c r="AU146" s="512"/>
      <c r="AV146" s="512"/>
      <c r="AW146" s="513"/>
    </row>
    <row r="147" spans="1:49" s="75" customFormat="1" ht="21" customHeight="1" thickBot="1" x14ac:dyDescent="0.3">
      <c r="A147" s="522"/>
      <c r="B147" s="497" t="str">
        <f>IF(ISBLANK(B145),"",CONCATENATE(LEFT(INDEX(B$19:B$49,MATCH(LEFT(B145,11)&amp;"*",B$19:B$49,0)+2),FIND("-",INDEX(B$19:B$49,MATCH(LEFT(B145,11)&amp;"*",B$19:B$49,0)+2))),$A145))</f>
        <v/>
      </c>
      <c r="C147" s="498"/>
      <c r="D147" s="499"/>
      <c r="E147" s="308"/>
      <c r="F147" s="203"/>
      <c r="G147" s="199"/>
      <c r="H147" s="201"/>
      <c r="I147" s="201"/>
      <c r="J147" s="200"/>
      <c r="K147" s="202"/>
      <c r="L147" s="202"/>
      <c r="M147" s="203"/>
      <c r="N147" s="497" t="str">
        <f>IF(ISBLANK(N145),"",CONCATENATE(LEFT(INDEX(N$19:N$49,MATCH(LEFT(N145,11)&amp;"*",N$19:N$49,0)+2),FIND("-",INDEX(N$19:N$49,MATCH(LEFT(N145,11)&amp;"*",N$19:N$49,0)+2))),$A145))</f>
        <v/>
      </c>
      <c r="O147" s="498"/>
      <c r="P147" s="499"/>
      <c r="Q147" s="308"/>
      <c r="R147" s="203"/>
      <c r="S147" s="199"/>
      <c r="T147" s="201"/>
      <c r="U147" s="201"/>
      <c r="V147" s="200"/>
      <c r="W147" s="202"/>
      <c r="X147" s="202"/>
      <c r="Y147" s="203"/>
      <c r="Z147" s="497" t="str">
        <f>IF(ISBLANK(Z145),"",CONCATENATE(LEFT(INDEX(Z$19:Z$49,MATCH(LEFT(Z145,11)&amp;"*",Z$19:Z$49,0)+2),FIND("-",INDEX(Z$19:Z$49,MATCH(LEFT(Z145,11)&amp;"*",Z$19:Z$49,0)+2))),$A145))</f>
        <v/>
      </c>
      <c r="AA147" s="498"/>
      <c r="AB147" s="499"/>
      <c r="AC147" s="308"/>
      <c r="AD147" s="203"/>
      <c r="AE147" s="199"/>
      <c r="AF147" s="201"/>
      <c r="AG147" s="201"/>
      <c r="AH147" s="200"/>
      <c r="AI147" s="202"/>
      <c r="AJ147" s="202"/>
      <c r="AK147" s="203"/>
      <c r="AL147" s="497" t="str">
        <f>IF(ISBLANK(AL145),"",CONCATENATE(LEFT(INDEX(AL$19:AL$49,MATCH(LEFT(AL145,11)&amp;"*",AL$19:AL$49,0)+2),FIND("-",INDEX(AL$19:AL$49,MATCH(LEFT(AL145,11)&amp;"*",AL$19:AL$49,0)+2))),$A145))</f>
        <v/>
      </c>
      <c r="AM147" s="498"/>
      <c r="AN147" s="499"/>
      <c r="AO147" s="304"/>
      <c r="AP147" s="210"/>
      <c r="AQ147" s="205"/>
      <c r="AR147" s="207"/>
      <c r="AS147" s="207"/>
      <c r="AT147" s="206"/>
      <c r="AU147" s="209"/>
      <c r="AV147" s="187"/>
      <c r="AW147" s="187"/>
    </row>
    <row r="148" spans="1:49" s="75" customFormat="1" ht="21" customHeight="1" thickTop="1" x14ac:dyDescent="0.25">
      <c r="A148" s="520" t="s">
        <v>68</v>
      </c>
      <c r="B148" s="508"/>
      <c r="C148" s="509"/>
      <c r="D148" s="509"/>
      <c r="E148" s="509"/>
      <c r="F148" s="509"/>
      <c r="G148" s="509"/>
      <c r="H148" s="509"/>
      <c r="I148" s="509"/>
      <c r="J148" s="509"/>
      <c r="K148" s="509"/>
      <c r="L148" s="509"/>
      <c r="M148" s="510"/>
      <c r="N148" s="508"/>
      <c r="O148" s="509"/>
      <c r="P148" s="509"/>
      <c r="Q148" s="509"/>
      <c r="R148" s="509"/>
      <c r="S148" s="509"/>
      <c r="T148" s="509"/>
      <c r="U148" s="509"/>
      <c r="V148" s="509"/>
      <c r="W148" s="509"/>
      <c r="X148" s="509"/>
      <c r="Y148" s="510"/>
      <c r="Z148" s="508"/>
      <c r="AA148" s="509"/>
      <c r="AB148" s="509"/>
      <c r="AC148" s="509"/>
      <c r="AD148" s="509"/>
      <c r="AE148" s="509"/>
      <c r="AF148" s="509"/>
      <c r="AG148" s="509"/>
      <c r="AH148" s="509"/>
      <c r="AI148" s="509"/>
      <c r="AJ148" s="509"/>
      <c r="AK148" s="510"/>
      <c r="AL148" s="508"/>
      <c r="AM148" s="509"/>
      <c r="AN148" s="509"/>
      <c r="AO148" s="509"/>
      <c r="AP148" s="509"/>
      <c r="AQ148" s="509"/>
      <c r="AR148" s="509"/>
      <c r="AS148" s="509"/>
      <c r="AT148" s="509"/>
      <c r="AU148" s="509"/>
      <c r="AV148" s="509"/>
      <c r="AW148" s="510"/>
    </row>
    <row r="149" spans="1:49" s="75" customFormat="1" ht="21" customHeight="1" x14ac:dyDescent="0.25">
      <c r="A149" s="521"/>
      <c r="B149" s="511"/>
      <c r="C149" s="512"/>
      <c r="D149" s="512"/>
      <c r="E149" s="512"/>
      <c r="F149" s="512"/>
      <c r="G149" s="512"/>
      <c r="H149" s="512"/>
      <c r="I149" s="512"/>
      <c r="J149" s="512"/>
      <c r="K149" s="512"/>
      <c r="L149" s="512"/>
      <c r="M149" s="513"/>
      <c r="N149" s="511"/>
      <c r="O149" s="512"/>
      <c r="P149" s="512"/>
      <c r="Q149" s="512"/>
      <c r="R149" s="512"/>
      <c r="S149" s="512"/>
      <c r="T149" s="512"/>
      <c r="U149" s="512"/>
      <c r="V149" s="512"/>
      <c r="W149" s="512"/>
      <c r="X149" s="512"/>
      <c r="Y149" s="513"/>
      <c r="Z149" s="511"/>
      <c r="AA149" s="512"/>
      <c r="AB149" s="512"/>
      <c r="AC149" s="512"/>
      <c r="AD149" s="512"/>
      <c r="AE149" s="512"/>
      <c r="AF149" s="512"/>
      <c r="AG149" s="512"/>
      <c r="AH149" s="512"/>
      <c r="AI149" s="512"/>
      <c r="AJ149" s="512"/>
      <c r="AK149" s="513"/>
      <c r="AL149" s="511"/>
      <c r="AM149" s="512"/>
      <c r="AN149" s="512"/>
      <c r="AO149" s="512"/>
      <c r="AP149" s="512"/>
      <c r="AQ149" s="512"/>
      <c r="AR149" s="512"/>
      <c r="AS149" s="512"/>
      <c r="AT149" s="512"/>
      <c r="AU149" s="512"/>
      <c r="AV149" s="512"/>
      <c r="AW149" s="513"/>
    </row>
    <row r="150" spans="1:49" s="75" customFormat="1" ht="21" customHeight="1" thickBot="1" x14ac:dyDescent="0.3">
      <c r="A150" s="522"/>
      <c r="B150" s="497" t="str">
        <f>IF(ISBLANK(B148),"",CONCATENATE(LEFT(INDEX(B$19:B$49,MATCH(LEFT(B148,11)&amp;"*",B$19:B$49,0)+2),FIND("-",INDEX(B$19:B$49,MATCH(LEFT(B148,11)&amp;"*",B$19:B$49,0)+2))),$A148))</f>
        <v/>
      </c>
      <c r="C150" s="498"/>
      <c r="D150" s="499"/>
      <c r="E150" s="308"/>
      <c r="F150" s="203"/>
      <c r="G150" s="199"/>
      <c r="H150" s="201"/>
      <c r="I150" s="201"/>
      <c r="J150" s="200"/>
      <c r="K150" s="202"/>
      <c r="L150" s="202"/>
      <c r="M150" s="203"/>
      <c r="N150" s="497" t="str">
        <f>IF(ISBLANK(N148),"",CONCATENATE(LEFT(INDEX(N$19:N$49,MATCH(LEFT(N148,11)&amp;"*",N$19:N$49,0)+2),FIND("-",INDEX(N$19:N$49,MATCH(LEFT(N148,11)&amp;"*",N$19:N$49,0)+2))),$A148))</f>
        <v/>
      </c>
      <c r="O150" s="498"/>
      <c r="P150" s="499"/>
      <c r="Q150" s="308"/>
      <c r="R150" s="203"/>
      <c r="S150" s="199"/>
      <c r="T150" s="201"/>
      <c r="U150" s="201"/>
      <c r="V150" s="200"/>
      <c r="W150" s="202"/>
      <c r="X150" s="202"/>
      <c r="Y150" s="203"/>
      <c r="Z150" s="497" t="str">
        <f>IF(ISBLANK(Z148),"",CONCATENATE(LEFT(INDEX(Z$19:Z$49,MATCH(LEFT(Z148,11)&amp;"*",Z$19:Z$49,0)+2),FIND("-",INDEX(Z$19:Z$49,MATCH(LEFT(Z148,11)&amp;"*",Z$19:Z$49,0)+2))),$A148))</f>
        <v/>
      </c>
      <c r="AA150" s="498"/>
      <c r="AB150" s="499"/>
      <c r="AC150" s="308"/>
      <c r="AD150" s="203"/>
      <c r="AE150" s="199"/>
      <c r="AF150" s="201"/>
      <c r="AG150" s="201"/>
      <c r="AH150" s="200"/>
      <c r="AI150" s="202"/>
      <c r="AJ150" s="202"/>
      <c r="AK150" s="203"/>
      <c r="AL150" s="497" t="str">
        <f>IF(ISBLANK(AL148),"",CONCATENATE(LEFT(INDEX(AL$19:AL$49,MATCH(LEFT(AL148,11)&amp;"*",AL$19:AL$49,0)+2),FIND("-",INDEX(AL$19:AL$49,MATCH(LEFT(AL148,11)&amp;"*",AL$19:AL$49,0)+2))),$A148))</f>
        <v/>
      </c>
      <c r="AM150" s="498"/>
      <c r="AN150" s="499"/>
      <c r="AO150" s="308"/>
      <c r="AP150" s="203"/>
      <c r="AQ150" s="199"/>
      <c r="AR150" s="201"/>
      <c r="AS150" s="201"/>
      <c r="AT150" s="200"/>
      <c r="AU150" s="202"/>
      <c r="AV150" s="202"/>
      <c r="AW150" s="203"/>
    </row>
    <row r="151" spans="1:49" s="75" customFormat="1" ht="21" customHeight="1" thickTop="1" x14ac:dyDescent="0.25">
      <c r="A151" s="520" t="s">
        <v>69</v>
      </c>
      <c r="B151" s="508"/>
      <c r="C151" s="509"/>
      <c r="D151" s="509"/>
      <c r="E151" s="509"/>
      <c r="F151" s="509"/>
      <c r="G151" s="509"/>
      <c r="H151" s="509"/>
      <c r="I151" s="509"/>
      <c r="J151" s="509"/>
      <c r="K151" s="509"/>
      <c r="L151" s="509"/>
      <c r="M151" s="510"/>
      <c r="N151" s="508"/>
      <c r="O151" s="509"/>
      <c r="P151" s="509"/>
      <c r="Q151" s="509"/>
      <c r="R151" s="509"/>
      <c r="S151" s="509"/>
      <c r="T151" s="509"/>
      <c r="U151" s="509"/>
      <c r="V151" s="509"/>
      <c r="W151" s="509"/>
      <c r="X151" s="509"/>
      <c r="Y151" s="510"/>
      <c r="Z151" s="508"/>
      <c r="AA151" s="509"/>
      <c r="AB151" s="509"/>
      <c r="AC151" s="509"/>
      <c r="AD151" s="509"/>
      <c r="AE151" s="509"/>
      <c r="AF151" s="509"/>
      <c r="AG151" s="509"/>
      <c r="AH151" s="509"/>
      <c r="AI151" s="509"/>
      <c r="AJ151" s="509"/>
      <c r="AK151" s="510"/>
      <c r="AL151" s="508"/>
      <c r="AM151" s="509"/>
      <c r="AN151" s="509"/>
      <c r="AO151" s="509"/>
      <c r="AP151" s="509"/>
      <c r="AQ151" s="509"/>
      <c r="AR151" s="509"/>
      <c r="AS151" s="509"/>
      <c r="AT151" s="509"/>
      <c r="AU151" s="509"/>
      <c r="AV151" s="509"/>
      <c r="AW151" s="510"/>
    </row>
    <row r="152" spans="1:49" s="75" customFormat="1" ht="21" customHeight="1" x14ac:dyDescent="0.25">
      <c r="A152" s="521"/>
      <c r="B152" s="511"/>
      <c r="C152" s="512"/>
      <c r="D152" s="512"/>
      <c r="E152" s="512"/>
      <c r="F152" s="512"/>
      <c r="G152" s="512"/>
      <c r="H152" s="512"/>
      <c r="I152" s="512"/>
      <c r="J152" s="512"/>
      <c r="K152" s="512"/>
      <c r="L152" s="512"/>
      <c r="M152" s="513"/>
      <c r="N152" s="511"/>
      <c r="O152" s="512"/>
      <c r="P152" s="512"/>
      <c r="Q152" s="512"/>
      <c r="R152" s="512"/>
      <c r="S152" s="512"/>
      <c r="T152" s="512"/>
      <c r="U152" s="512"/>
      <c r="V152" s="512"/>
      <c r="W152" s="512"/>
      <c r="X152" s="512"/>
      <c r="Y152" s="513"/>
      <c r="Z152" s="511"/>
      <c r="AA152" s="512"/>
      <c r="AB152" s="512"/>
      <c r="AC152" s="512"/>
      <c r="AD152" s="512"/>
      <c r="AE152" s="512"/>
      <c r="AF152" s="512"/>
      <c r="AG152" s="512"/>
      <c r="AH152" s="512"/>
      <c r="AI152" s="512"/>
      <c r="AJ152" s="512"/>
      <c r="AK152" s="513"/>
      <c r="AL152" s="511"/>
      <c r="AM152" s="512"/>
      <c r="AN152" s="512"/>
      <c r="AO152" s="512"/>
      <c r="AP152" s="512"/>
      <c r="AQ152" s="512"/>
      <c r="AR152" s="512"/>
      <c r="AS152" s="512"/>
      <c r="AT152" s="512"/>
      <c r="AU152" s="512"/>
      <c r="AV152" s="512"/>
      <c r="AW152" s="513"/>
    </row>
    <row r="153" spans="1:49" s="75" customFormat="1" ht="21" customHeight="1" thickBot="1" x14ac:dyDescent="0.3">
      <c r="A153" s="522"/>
      <c r="B153" s="497" t="str">
        <f>IF(ISBLANK(B151),"",CONCATENATE(LEFT(INDEX(B$19:B$49,MATCH(LEFT(B151,11)&amp;"*",B$19:B$49,0)+2),FIND("-",INDEX(B$19:B$49,MATCH(LEFT(B151,11)&amp;"*",B$19:B$49,0)+2))),$A151))</f>
        <v/>
      </c>
      <c r="C153" s="498"/>
      <c r="D153" s="499"/>
      <c r="E153" s="308"/>
      <c r="F153" s="203"/>
      <c r="G153" s="199"/>
      <c r="H153" s="201"/>
      <c r="I153" s="201"/>
      <c r="J153" s="200"/>
      <c r="K153" s="202"/>
      <c r="L153" s="202"/>
      <c r="M153" s="203"/>
      <c r="N153" s="497" t="str">
        <f>IF(ISBLANK(N151),"",CONCATENATE(LEFT(INDEX(N$19:N$49,MATCH(LEFT(N151,11)&amp;"*",N$19:N$49,0)+2),FIND("-",INDEX(N$19:N$49,MATCH(LEFT(N151,11)&amp;"*",N$19:N$49,0)+2))),$A151))</f>
        <v/>
      </c>
      <c r="O153" s="498"/>
      <c r="P153" s="499"/>
      <c r="Q153" s="308"/>
      <c r="R153" s="203"/>
      <c r="S153" s="199"/>
      <c r="T153" s="201"/>
      <c r="U153" s="201"/>
      <c r="V153" s="200"/>
      <c r="W153" s="202"/>
      <c r="X153" s="202"/>
      <c r="Y153" s="203"/>
      <c r="Z153" s="497" t="str">
        <f>IF(ISBLANK(Z151),"",CONCATENATE(LEFT(INDEX(Z$19:Z$49,MATCH(LEFT(Z151,11)&amp;"*",Z$19:Z$49,0)+2),FIND("-",INDEX(Z$19:Z$49,MATCH(LEFT(Z151,11)&amp;"*",Z$19:Z$49,0)+2))),$A151))</f>
        <v/>
      </c>
      <c r="AA153" s="498"/>
      <c r="AB153" s="499"/>
      <c r="AC153" s="308"/>
      <c r="AD153" s="203"/>
      <c r="AE153" s="199"/>
      <c r="AF153" s="201"/>
      <c r="AG153" s="201"/>
      <c r="AH153" s="200"/>
      <c r="AI153" s="202"/>
      <c r="AJ153" s="202"/>
      <c r="AK153" s="203"/>
      <c r="AL153" s="497" t="str">
        <f>IF(ISBLANK(AL151),"",CONCATENATE(LEFT(INDEX(AL$19:AL$49,MATCH(LEFT(AL151,11)&amp;"*",AL$19:AL$49,0)+2),FIND("-",INDEX(AL$19:AL$49,MATCH(LEFT(AL151,11)&amp;"*",AL$19:AL$49,0)+2))),$A151))</f>
        <v/>
      </c>
      <c r="AM153" s="498"/>
      <c r="AN153" s="499"/>
      <c r="AO153" s="308"/>
      <c r="AP153" s="203"/>
      <c r="AQ153" s="199"/>
      <c r="AR153" s="201"/>
      <c r="AS153" s="201"/>
      <c r="AT153" s="200"/>
      <c r="AU153" s="202"/>
      <c r="AV153" s="202"/>
      <c r="AW153" s="203"/>
    </row>
    <row r="154" spans="1:49" s="75" customFormat="1" ht="21" customHeight="1" thickTop="1" x14ac:dyDescent="0.25">
      <c r="A154" s="520" t="s">
        <v>83</v>
      </c>
      <c r="B154" s="508"/>
      <c r="C154" s="509"/>
      <c r="D154" s="509"/>
      <c r="E154" s="509"/>
      <c r="F154" s="509"/>
      <c r="G154" s="509"/>
      <c r="H154" s="509"/>
      <c r="I154" s="509"/>
      <c r="J154" s="509"/>
      <c r="K154" s="509"/>
      <c r="L154" s="509"/>
      <c r="M154" s="510"/>
      <c r="N154" s="508"/>
      <c r="O154" s="509"/>
      <c r="P154" s="509"/>
      <c r="Q154" s="509"/>
      <c r="R154" s="509"/>
      <c r="S154" s="509"/>
      <c r="T154" s="509"/>
      <c r="U154" s="509"/>
      <c r="V154" s="509"/>
      <c r="W154" s="509"/>
      <c r="X154" s="509"/>
      <c r="Y154" s="510"/>
      <c r="Z154" s="508"/>
      <c r="AA154" s="509"/>
      <c r="AB154" s="509"/>
      <c r="AC154" s="509"/>
      <c r="AD154" s="509"/>
      <c r="AE154" s="509"/>
      <c r="AF154" s="509"/>
      <c r="AG154" s="509"/>
      <c r="AH154" s="509"/>
      <c r="AI154" s="509"/>
      <c r="AJ154" s="509"/>
      <c r="AK154" s="510"/>
      <c r="AL154" s="508"/>
      <c r="AM154" s="509"/>
      <c r="AN154" s="509"/>
      <c r="AO154" s="509"/>
      <c r="AP154" s="509"/>
      <c r="AQ154" s="509"/>
      <c r="AR154" s="509"/>
      <c r="AS154" s="509"/>
      <c r="AT154" s="509"/>
      <c r="AU154" s="509"/>
      <c r="AV154" s="509"/>
      <c r="AW154" s="510"/>
    </row>
    <row r="155" spans="1:49" s="75" customFormat="1" ht="21" customHeight="1" x14ac:dyDescent="0.25">
      <c r="A155" s="521"/>
      <c r="B155" s="511"/>
      <c r="C155" s="512"/>
      <c r="D155" s="512"/>
      <c r="E155" s="512"/>
      <c r="F155" s="512"/>
      <c r="G155" s="512"/>
      <c r="H155" s="512"/>
      <c r="I155" s="512"/>
      <c r="J155" s="512"/>
      <c r="K155" s="512"/>
      <c r="L155" s="512"/>
      <c r="M155" s="513"/>
      <c r="N155" s="511"/>
      <c r="O155" s="512"/>
      <c r="P155" s="512"/>
      <c r="Q155" s="512"/>
      <c r="R155" s="512"/>
      <c r="S155" s="512"/>
      <c r="T155" s="512"/>
      <c r="U155" s="512"/>
      <c r="V155" s="512"/>
      <c r="W155" s="512"/>
      <c r="X155" s="512"/>
      <c r="Y155" s="513"/>
      <c r="Z155" s="511"/>
      <c r="AA155" s="512"/>
      <c r="AB155" s="512"/>
      <c r="AC155" s="512"/>
      <c r="AD155" s="512"/>
      <c r="AE155" s="512"/>
      <c r="AF155" s="512"/>
      <c r="AG155" s="512"/>
      <c r="AH155" s="512"/>
      <c r="AI155" s="512"/>
      <c r="AJ155" s="512"/>
      <c r="AK155" s="513"/>
      <c r="AL155" s="511"/>
      <c r="AM155" s="512"/>
      <c r="AN155" s="512"/>
      <c r="AO155" s="512"/>
      <c r="AP155" s="512"/>
      <c r="AQ155" s="512"/>
      <c r="AR155" s="512"/>
      <c r="AS155" s="512"/>
      <c r="AT155" s="512"/>
      <c r="AU155" s="512"/>
      <c r="AV155" s="512"/>
      <c r="AW155" s="513"/>
    </row>
    <row r="156" spans="1:49" s="75" customFormat="1" ht="21" customHeight="1" thickBot="1" x14ac:dyDescent="0.3">
      <c r="A156" s="522"/>
      <c r="B156" s="497" t="str">
        <f>IF(ISBLANK(B154),"",CONCATENATE(LEFT(INDEX(B$19:B$49,MATCH(LEFT(B154,11)&amp;"*",B$19:B$49,0)+2),FIND("-",INDEX(B$19:B$49,MATCH(LEFT(B154,11)&amp;"*",B$19:B$49,0)+2))),$A154))</f>
        <v/>
      </c>
      <c r="C156" s="498"/>
      <c r="D156" s="499"/>
      <c r="E156" s="193"/>
      <c r="F156" s="203"/>
      <c r="G156" s="195"/>
      <c r="H156" s="196"/>
      <c r="I156" s="196"/>
      <c r="J156" s="197"/>
      <c r="K156" s="198"/>
      <c r="L156" s="198"/>
      <c r="M156" s="198"/>
      <c r="N156" s="497" t="str">
        <f>IF(ISBLANK(N154),"",CONCATENATE(LEFT(INDEX(N$19:N$49,MATCH(LEFT(N154,11)&amp;"*",N$19:N$49,0)+2),FIND("-",INDEX(N$19:N$49,MATCH(LEFT(N154,11)&amp;"*",N$19:N$49,0)+2))),$A154))</f>
        <v/>
      </c>
      <c r="O156" s="498"/>
      <c r="P156" s="499"/>
      <c r="Q156" s="193"/>
      <c r="R156" s="203"/>
      <c r="S156" s="195"/>
      <c r="T156" s="196"/>
      <c r="U156" s="196"/>
      <c r="V156" s="197"/>
      <c r="W156" s="198"/>
      <c r="X156" s="194"/>
      <c r="Y156" s="198"/>
      <c r="Z156" s="497" t="str">
        <f>IF(ISBLANK(Z154),"",CONCATENATE(LEFT(INDEX(Z$19:Z$49,MATCH(LEFT(Z154,11)&amp;"*",Z$19:Z$49,0)+2),FIND("-",INDEX(Z$19:Z$49,MATCH(LEFT(Z154,11)&amp;"*",Z$19:Z$49,0)+2))),$A154))</f>
        <v/>
      </c>
      <c r="AA156" s="498"/>
      <c r="AB156" s="499"/>
      <c r="AC156" s="308"/>
      <c r="AD156" s="203"/>
      <c r="AE156" s="199"/>
      <c r="AF156" s="201"/>
      <c r="AG156" s="201"/>
      <c r="AH156" s="200"/>
      <c r="AI156" s="202"/>
      <c r="AJ156" s="202"/>
      <c r="AK156" s="203"/>
      <c r="AL156" s="497" t="str">
        <f>IF(ISBLANK(AL154),"",CONCATENATE(LEFT(INDEX(AL$19:AL$49,MATCH(LEFT(AL154,11)&amp;"*",AL$19:AL$49,0)+2),FIND("-",INDEX(AL$19:AL$49,MATCH(LEFT(AL154,11)&amp;"*",AL$19:AL$49,0)+2))),$A154))</f>
        <v/>
      </c>
      <c r="AM156" s="498"/>
      <c r="AN156" s="499"/>
      <c r="AO156" s="308"/>
      <c r="AP156" s="203"/>
      <c r="AQ156" s="204"/>
      <c r="AR156" s="201"/>
      <c r="AS156" s="201"/>
      <c r="AT156" s="200"/>
      <c r="AU156" s="202"/>
      <c r="AV156" s="202"/>
      <c r="AW156" s="203"/>
    </row>
    <row r="157" spans="1:49" s="75" customFormat="1" ht="21" customHeight="1" thickTop="1" x14ac:dyDescent="0.25">
      <c r="A157" s="520" t="s">
        <v>84</v>
      </c>
      <c r="B157" s="508"/>
      <c r="C157" s="509"/>
      <c r="D157" s="509"/>
      <c r="E157" s="509"/>
      <c r="F157" s="509"/>
      <c r="G157" s="509"/>
      <c r="H157" s="509"/>
      <c r="I157" s="509"/>
      <c r="J157" s="509"/>
      <c r="K157" s="509"/>
      <c r="L157" s="509"/>
      <c r="M157" s="510"/>
      <c r="N157" s="508"/>
      <c r="O157" s="509"/>
      <c r="P157" s="509"/>
      <c r="Q157" s="509"/>
      <c r="R157" s="509"/>
      <c r="S157" s="509"/>
      <c r="T157" s="509"/>
      <c r="U157" s="509"/>
      <c r="V157" s="509"/>
      <c r="W157" s="509"/>
      <c r="X157" s="509"/>
      <c r="Y157" s="510"/>
      <c r="Z157" s="508"/>
      <c r="AA157" s="509"/>
      <c r="AB157" s="509"/>
      <c r="AC157" s="509"/>
      <c r="AD157" s="509"/>
      <c r="AE157" s="509"/>
      <c r="AF157" s="509"/>
      <c r="AG157" s="509"/>
      <c r="AH157" s="509"/>
      <c r="AI157" s="509"/>
      <c r="AJ157" s="509"/>
      <c r="AK157" s="510"/>
      <c r="AL157" s="508"/>
      <c r="AM157" s="509"/>
      <c r="AN157" s="509"/>
      <c r="AO157" s="509"/>
      <c r="AP157" s="509"/>
      <c r="AQ157" s="509"/>
      <c r="AR157" s="509"/>
      <c r="AS157" s="509"/>
      <c r="AT157" s="509"/>
      <c r="AU157" s="509"/>
      <c r="AV157" s="509"/>
      <c r="AW157" s="510"/>
    </row>
    <row r="158" spans="1:49" s="75" customFormat="1" ht="21" customHeight="1" x14ac:dyDescent="0.25">
      <c r="A158" s="521"/>
      <c r="B158" s="511"/>
      <c r="C158" s="512"/>
      <c r="D158" s="512"/>
      <c r="E158" s="512"/>
      <c r="F158" s="512"/>
      <c r="G158" s="512"/>
      <c r="H158" s="512"/>
      <c r="I158" s="512"/>
      <c r="J158" s="512"/>
      <c r="K158" s="512"/>
      <c r="L158" s="512"/>
      <c r="M158" s="513"/>
      <c r="N158" s="511"/>
      <c r="O158" s="512"/>
      <c r="P158" s="512"/>
      <c r="Q158" s="512"/>
      <c r="R158" s="512"/>
      <c r="S158" s="512"/>
      <c r="T158" s="512"/>
      <c r="U158" s="512"/>
      <c r="V158" s="512"/>
      <c r="W158" s="512"/>
      <c r="X158" s="512"/>
      <c r="Y158" s="513"/>
      <c r="Z158" s="511"/>
      <c r="AA158" s="512"/>
      <c r="AB158" s="512"/>
      <c r="AC158" s="512"/>
      <c r="AD158" s="512"/>
      <c r="AE158" s="512"/>
      <c r="AF158" s="512"/>
      <c r="AG158" s="512"/>
      <c r="AH158" s="512"/>
      <c r="AI158" s="512"/>
      <c r="AJ158" s="512"/>
      <c r="AK158" s="513"/>
      <c r="AL158" s="511"/>
      <c r="AM158" s="512"/>
      <c r="AN158" s="512"/>
      <c r="AO158" s="512"/>
      <c r="AP158" s="512"/>
      <c r="AQ158" s="512"/>
      <c r="AR158" s="512"/>
      <c r="AS158" s="512"/>
      <c r="AT158" s="512"/>
      <c r="AU158" s="512"/>
      <c r="AV158" s="512"/>
      <c r="AW158" s="513"/>
    </row>
    <row r="159" spans="1:49" s="75" customFormat="1" ht="21" customHeight="1" thickBot="1" x14ac:dyDescent="0.3">
      <c r="A159" s="522"/>
      <c r="B159" s="497" t="str">
        <f>IF(ISBLANK(B157),"",CONCATENATE(LEFT(INDEX(B$19:B$49,MATCH(LEFT(B157,11)&amp;"*",B$19:B$49,0)+2),FIND("-",INDEX(B$19:B$49,MATCH(LEFT(B157,11)&amp;"*",B$19:B$49,0)+2))),$A157))</f>
        <v/>
      </c>
      <c r="C159" s="498"/>
      <c r="D159" s="499"/>
      <c r="E159" s="193"/>
      <c r="F159" s="203"/>
      <c r="G159" s="195"/>
      <c r="H159" s="196"/>
      <c r="I159" s="196"/>
      <c r="J159" s="197"/>
      <c r="K159" s="198"/>
      <c r="L159" s="198"/>
      <c r="M159" s="198"/>
      <c r="N159" s="497" t="str">
        <f>IF(ISBLANK(N157),"",CONCATENATE(LEFT(INDEX(N$19:N$49,MATCH(LEFT(N157,11)&amp;"*",N$19:N$49,0)+2),FIND("-",INDEX(N$19:N$49,MATCH(LEFT(N157,11)&amp;"*",N$19:N$49,0)+2))),$A157))</f>
        <v/>
      </c>
      <c r="O159" s="498"/>
      <c r="P159" s="499"/>
      <c r="Q159" s="193"/>
      <c r="R159" s="203"/>
      <c r="S159" s="195"/>
      <c r="T159" s="196"/>
      <c r="U159" s="196"/>
      <c r="V159" s="197"/>
      <c r="W159" s="198"/>
      <c r="X159" s="194"/>
      <c r="Y159" s="198"/>
      <c r="Z159" s="497" t="str">
        <f>IF(ISBLANK(Z157),"",CONCATENATE(LEFT(INDEX(Z$19:Z$49,MATCH(LEFT(Z157,11)&amp;"*",Z$19:Z$49,0)+2),FIND("-",INDEX(Z$19:Z$49,MATCH(LEFT(Z157,11)&amp;"*",Z$19:Z$49,0)+2))),$A157))</f>
        <v/>
      </c>
      <c r="AA159" s="498"/>
      <c r="AB159" s="499"/>
      <c r="AC159" s="308"/>
      <c r="AD159" s="203"/>
      <c r="AE159" s="199"/>
      <c r="AF159" s="201"/>
      <c r="AG159" s="201"/>
      <c r="AH159" s="200"/>
      <c r="AI159" s="202"/>
      <c r="AJ159" s="202"/>
      <c r="AK159" s="203"/>
      <c r="AL159" s="497" t="str">
        <f>IF(ISBLANK(AL157),"",CONCATENATE(LEFT(INDEX(AL$19:AL$49,MATCH(LEFT(AL157,11)&amp;"*",AL$19:AL$49,0)+2),FIND("-",INDEX(AL$19:AL$49,MATCH(LEFT(AL157,11)&amp;"*",AL$19:AL$49,0)+2))),$A157))</f>
        <v/>
      </c>
      <c r="AM159" s="498"/>
      <c r="AN159" s="499"/>
      <c r="AO159" s="308"/>
      <c r="AP159" s="203"/>
      <c r="AQ159" s="204"/>
      <c r="AR159" s="201"/>
      <c r="AS159" s="201"/>
      <c r="AT159" s="200"/>
      <c r="AU159" s="202"/>
      <c r="AV159" s="202"/>
      <c r="AW159" s="203"/>
    </row>
    <row r="160" spans="1:49" s="75" customFormat="1" ht="21" customHeight="1" thickTop="1" x14ac:dyDescent="0.25">
      <c r="A160" s="520" t="s">
        <v>85</v>
      </c>
      <c r="B160" s="508"/>
      <c r="C160" s="509"/>
      <c r="D160" s="509"/>
      <c r="E160" s="509"/>
      <c r="F160" s="509"/>
      <c r="G160" s="509"/>
      <c r="H160" s="509"/>
      <c r="I160" s="509"/>
      <c r="J160" s="509"/>
      <c r="K160" s="509"/>
      <c r="L160" s="509"/>
      <c r="M160" s="510"/>
      <c r="N160" s="508"/>
      <c r="O160" s="509"/>
      <c r="P160" s="509"/>
      <c r="Q160" s="509"/>
      <c r="R160" s="509"/>
      <c r="S160" s="509"/>
      <c r="T160" s="509"/>
      <c r="U160" s="509"/>
      <c r="V160" s="509"/>
      <c r="W160" s="509"/>
      <c r="X160" s="509"/>
      <c r="Y160" s="510"/>
      <c r="Z160" s="508"/>
      <c r="AA160" s="509"/>
      <c r="AB160" s="509"/>
      <c r="AC160" s="509"/>
      <c r="AD160" s="509"/>
      <c r="AE160" s="509"/>
      <c r="AF160" s="509"/>
      <c r="AG160" s="509"/>
      <c r="AH160" s="509"/>
      <c r="AI160" s="509"/>
      <c r="AJ160" s="509"/>
      <c r="AK160" s="510"/>
      <c r="AL160" s="508"/>
      <c r="AM160" s="509"/>
      <c r="AN160" s="509"/>
      <c r="AO160" s="509"/>
      <c r="AP160" s="509"/>
      <c r="AQ160" s="509"/>
      <c r="AR160" s="509"/>
      <c r="AS160" s="509"/>
      <c r="AT160" s="509"/>
      <c r="AU160" s="509"/>
      <c r="AV160" s="509"/>
      <c r="AW160" s="510"/>
    </row>
    <row r="161" spans="1:49" s="75" customFormat="1" ht="21" customHeight="1" x14ac:dyDescent="0.25">
      <c r="A161" s="521"/>
      <c r="B161" s="511"/>
      <c r="C161" s="512"/>
      <c r="D161" s="512"/>
      <c r="E161" s="512"/>
      <c r="F161" s="512"/>
      <c r="G161" s="512"/>
      <c r="H161" s="512"/>
      <c r="I161" s="512"/>
      <c r="J161" s="512"/>
      <c r="K161" s="512"/>
      <c r="L161" s="512"/>
      <c r="M161" s="513"/>
      <c r="N161" s="511"/>
      <c r="O161" s="512"/>
      <c r="P161" s="512"/>
      <c r="Q161" s="512"/>
      <c r="R161" s="512"/>
      <c r="S161" s="512"/>
      <c r="T161" s="512"/>
      <c r="U161" s="512"/>
      <c r="V161" s="512"/>
      <c r="W161" s="512"/>
      <c r="X161" s="512"/>
      <c r="Y161" s="513"/>
      <c r="Z161" s="511"/>
      <c r="AA161" s="512"/>
      <c r="AB161" s="512"/>
      <c r="AC161" s="512"/>
      <c r="AD161" s="512"/>
      <c r="AE161" s="512"/>
      <c r="AF161" s="512"/>
      <c r="AG161" s="512"/>
      <c r="AH161" s="512"/>
      <c r="AI161" s="512"/>
      <c r="AJ161" s="512"/>
      <c r="AK161" s="513"/>
      <c r="AL161" s="511"/>
      <c r="AM161" s="512"/>
      <c r="AN161" s="512"/>
      <c r="AO161" s="512"/>
      <c r="AP161" s="512"/>
      <c r="AQ161" s="512"/>
      <c r="AR161" s="512"/>
      <c r="AS161" s="512"/>
      <c r="AT161" s="512"/>
      <c r="AU161" s="512"/>
      <c r="AV161" s="512"/>
      <c r="AW161" s="513"/>
    </row>
    <row r="162" spans="1:49" s="75" customFormat="1" ht="21" customHeight="1" thickBot="1" x14ac:dyDescent="0.3">
      <c r="A162" s="522"/>
      <c r="B162" s="497" t="str">
        <f>IF(ISBLANK(B160),"",CONCATENATE(LEFT(INDEX(B$19:B$49,MATCH(LEFT(B160,11)&amp;"*",B$19:B$49,0)+2),FIND("-",INDEX(B$19:B$49,MATCH(LEFT(B160,11)&amp;"*",B$19:B$49,0)+2))),$A160))</f>
        <v/>
      </c>
      <c r="C162" s="498"/>
      <c r="D162" s="499"/>
      <c r="E162" s="193"/>
      <c r="F162" s="203"/>
      <c r="G162" s="195"/>
      <c r="H162" s="196"/>
      <c r="I162" s="196"/>
      <c r="J162" s="197"/>
      <c r="K162" s="198"/>
      <c r="L162" s="198"/>
      <c r="M162" s="198"/>
      <c r="N162" s="497" t="str">
        <f>IF(ISBLANK(N160),"",CONCATENATE(LEFT(INDEX(N$19:N$49,MATCH(LEFT(N160,11)&amp;"*",N$19:N$49,0)+2),FIND("-",INDEX(N$19:N$49,MATCH(LEFT(N160,11)&amp;"*",N$19:N$49,0)+2))),$A160))</f>
        <v/>
      </c>
      <c r="O162" s="498"/>
      <c r="P162" s="499"/>
      <c r="Q162" s="193"/>
      <c r="R162" s="203"/>
      <c r="S162" s="195"/>
      <c r="T162" s="196"/>
      <c r="U162" s="196"/>
      <c r="V162" s="197"/>
      <c r="W162" s="198"/>
      <c r="X162" s="194"/>
      <c r="Y162" s="198"/>
      <c r="Z162" s="497" t="str">
        <f>IF(ISBLANK(Z160),"",CONCATENATE(LEFT(INDEX(Z$19:Z$49,MATCH(LEFT(Z160,11)&amp;"*",Z$19:Z$49,0)+2),FIND("-",INDEX(Z$19:Z$49,MATCH(LEFT(Z160,11)&amp;"*",Z$19:Z$49,0)+2))),$A160))</f>
        <v/>
      </c>
      <c r="AA162" s="498"/>
      <c r="AB162" s="499"/>
      <c r="AC162" s="308"/>
      <c r="AD162" s="203"/>
      <c r="AE162" s="199"/>
      <c r="AF162" s="201"/>
      <c r="AG162" s="201"/>
      <c r="AH162" s="200"/>
      <c r="AI162" s="202"/>
      <c r="AJ162" s="202"/>
      <c r="AK162" s="203"/>
      <c r="AL162" s="497" t="str">
        <f>IF(ISBLANK(AL160),"",CONCATENATE(LEFT(INDEX(AL$19:AL$49,MATCH(LEFT(AL160,11)&amp;"*",AL$19:AL$49,0)+2),FIND("-",INDEX(AL$19:AL$49,MATCH(LEFT(AL160,11)&amp;"*",AL$19:AL$49,0)+2))),$A160))</f>
        <v/>
      </c>
      <c r="AM162" s="498"/>
      <c r="AN162" s="499"/>
      <c r="AO162" s="308"/>
      <c r="AP162" s="203"/>
      <c r="AQ162" s="204"/>
      <c r="AR162" s="201"/>
      <c r="AS162" s="201"/>
      <c r="AT162" s="200"/>
      <c r="AU162" s="202"/>
      <c r="AV162" s="202"/>
      <c r="AW162" s="203"/>
    </row>
    <row r="163" spans="1:49" s="75" customFormat="1" ht="21" customHeight="1" thickTop="1" x14ac:dyDescent="0.25">
      <c r="A163" s="520" t="s">
        <v>86</v>
      </c>
      <c r="B163" s="508"/>
      <c r="C163" s="509"/>
      <c r="D163" s="509"/>
      <c r="E163" s="509"/>
      <c r="F163" s="509"/>
      <c r="G163" s="509"/>
      <c r="H163" s="509"/>
      <c r="I163" s="509"/>
      <c r="J163" s="509"/>
      <c r="K163" s="509"/>
      <c r="L163" s="509"/>
      <c r="M163" s="510"/>
      <c r="N163" s="508"/>
      <c r="O163" s="509"/>
      <c r="P163" s="509"/>
      <c r="Q163" s="509"/>
      <c r="R163" s="509"/>
      <c r="S163" s="509"/>
      <c r="T163" s="509"/>
      <c r="U163" s="509"/>
      <c r="V163" s="509"/>
      <c r="W163" s="509"/>
      <c r="X163" s="509"/>
      <c r="Y163" s="510"/>
      <c r="Z163" s="508"/>
      <c r="AA163" s="509"/>
      <c r="AB163" s="509"/>
      <c r="AC163" s="509"/>
      <c r="AD163" s="509"/>
      <c r="AE163" s="509"/>
      <c r="AF163" s="509"/>
      <c r="AG163" s="509"/>
      <c r="AH163" s="509"/>
      <c r="AI163" s="509"/>
      <c r="AJ163" s="509"/>
      <c r="AK163" s="510"/>
      <c r="AL163" s="508"/>
      <c r="AM163" s="509"/>
      <c r="AN163" s="509"/>
      <c r="AO163" s="509"/>
      <c r="AP163" s="509"/>
      <c r="AQ163" s="509"/>
      <c r="AR163" s="509"/>
      <c r="AS163" s="509"/>
      <c r="AT163" s="509"/>
      <c r="AU163" s="509"/>
      <c r="AV163" s="509"/>
      <c r="AW163" s="510"/>
    </row>
    <row r="164" spans="1:49" s="75" customFormat="1" ht="21" customHeight="1" x14ac:dyDescent="0.25">
      <c r="A164" s="521"/>
      <c r="B164" s="511"/>
      <c r="C164" s="512"/>
      <c r="D164" s="512"/>
      <c r="E164" s="512"/>
      <c r="F164" s="512"/>
      <c r="G164" s="512"/>
      <c r="H164" s="512"/>
      <c r="I164" s="512"/>
      <c r="J164" s="512"/>
      <c r="K164" s="512"/>
      <c r="L164" s="512"/>
      <c r="M164" s="513"/>
      <c r="N164" s="511"/>
      <c r="O164" s="512"/>
      <c r="P164" s="512"/>
      <c r="Q164" s="512"/>
      <c r="R164" s="512"/>
      <c r="S164" s="512"/>
      <c r="T164" s="512"/>
      <c r="U164" s="512"/>
      <c r="V164" s="512"/>
      <c r="W164" s="512"/>
      <c r="X164" s="512"/>
      <c r="Y164" s="513"/>
      <c r="Z164" s="511"/>
      <c r="AA164" s="512"/>
      <c r="AB164" s="512"/>
      <c r="AC164" s="512"/>
      <c r="AD164" s="512"/>
      <c r="AE164" s="512"/>
      <c r="AF164" s="512"/>
      <c r="AG164" s="512"/>
      <c r="AH164" s="512"/>
      <c r="AI164" s="512"/>
      <c r="AJ164" s="512"/>
      <c r="AK164" s="513"/>
      <c r="AL164" s="511"/>
      <c r="AM164" s="512"/>
      <c r="AN164" s="512"/>
      <c r="AO164" s="512"/>
      <c r="AP164" s="512"/>
      <c r="AQ164" s="512"/>
      <c r="AR164" s="512"/>
      <c r="AS164" s="512"/>
      <c r="AT164" s="512"/>
      <c r="AU164" s="512"/>
      <c r="AV164" s="512"/>
      <c r="AW164" s="513"/>
    </row>
    <row r="165" spans="1:49" s="75" customFormat="1" ht="21" customHeight="1" thickBot="1" x14ac:dyDescent="0.3">
      <c r="A165" s="522"/>
      <c r="B165" s="497" t="str">
        <f>IF(ISBLANK(B163),"",CONCATENATE(LEFT(INDEX(B$19:B$49,MATCH(LEFT(B163,11)&amp;"*",B$19:B$49,0)+2),FIND("-",INDEX(B$19:B$49,MATCH(LEFT(B163,11)&amp;"*",B$19:B$49,0)+2))),$A163))</f>
        <v/>
      </c>
      <c r="C165" s="498"/>
      <c r="D165" s="499"/>
      <c r="E165" s="193"/>
      <c r="F165" s="203"/>
      <c r="G165" s="195"/>
      <c r="H165" s="196"/>
      <c r="I165" s="196"/>
      <c r="J165" s="197"/>
      <c r="K165" s="198"/>
      <c r="L165" s="198"/>
      <c r="M165" s="198"/>
      <c r="N165" s="497" t="str">
        <f>IF(ISBLANK(N163),"",CONCATENATE(LEFT(INDEX(N$19:N$49,MATCH(LEFT(N163,11)&amp;"*",N$19:N$49,0)+2),FIND("-",INDEX(N$19:N$49,MATCH(LEFT(N163,11)&amp;"*",N$19:N$49,0)+2))),$A163))</f>
        <v/>
      </c>
      <c r="O165" s="498"/>
      <c r="P165" s="499"/>
      <c r="Q165" s="193"/>
      <c r="R165" s="203"/>
      <c r="S165" s="195"/>
      <c r="T165" s="196"/>
      <c r="U165" s="196"/>
      <c r="V165" s="197"/>
      <c r="W165" s="198"/>
      <c r="X165" s="194"/>
      <c r="Y165" s="198"/>
      <c r="Z165" s="497" t="str">
        <f>IF(ISBLANK(Z163),"",CONCATENATE(LEFT(INDEX(Z$19:Z$49,MATCH(LEFT(Z163,11)&amp;"*",Z$19:Z$49,0)+2),FIND("-",INDEX(Z$19:Z$49,MATCH(LEFT(Z163,11)&amp;"*",Z$19:Z$49,0)+2))),$A163))</f>
        <v/>
      </c>
      <c r="AA165" s="498"/>
      <c r="AB165" s="499"/>
      <c r="AC165" s="308"/>
      <c r="AD165" s="203"/>
      <c r="AE165" s="199"/>
      <c r="AF165" s="201"/>
      <c r="AG165" s="201"/>
      <c r="AH165" s="200"/>
      <c r="AI165" s="202"/>
      <c r="AJ165" s="202"/>
      <c r="AK165" s="203"/>
      <c r="AL165" s="497" t="str">
        <f>IF(ISBLANK(AL163),"",CONCATENATE(LEFT(INDEX(AL$19:AL$49,MATCH(LEFT(AL163,11)&amp;"*",AL$19:AL$49,0)+2),FIND("-",INDEX(AL$19:AL$49,MATCH(LEFT(AL163,11)&amp;"*",AL$19:AL$49,0)+2))),$A163))</f>
        <v/>
      </c>
      <c r="AM165" s="498"/>
      <c r="AN165" s="499"/>
      <c r="AO165" s="308"/>
      <c r="AP165" s="203"/>
      <c r="AQ165" s="204"/>
      <c r="AR165" s="201"/>
      <c r="AS165" s="201"/>
      <c r="AT165" s="200"/>
      <c r="AU165" s="202"/>
      <c r="AV165" s="202"/>
      <c r="AW165" s="203"/>
    </row>
    <row r="166" spans="1:49" s="75" customFormat="1" ht="21" customHeight="1" thickTop="1" x14ac:dyDescent="0.25">
      <c r="A166" s="520" t="s">
        <v>87</v>
      </c>
      <c r="B166" s="508"/>
      <c r="C166" s="509"/>
      <c r="D166" s="509"/>
      <c r="E166" s="509"/>
      <c r="F166" s="509"/>
      <c r="G166" s="509"/>
      <c r="H166" s="509"/>
      <c r="I166" s="509"/>
      <c r="J166" s="509"/>
      <c r="K166" s="509"/>
      <c r="L166" s="509"/>
      <c r="M166" s="510"/>
      <c r="N166" s="508"/>
      <c r="O166" s="509"/>
      <c r="P166" s="509"/>
      <c r="Q166" s="509"/>
      <c r="R166" s="509"/>
      <c r="S166" s="509"/>
      <c r="T166" s="509"/>
      <c r="U166" s="509"/>
      <c r="V166" s="509"/>
      <c r="W166" s="509"/>
      <c r="X166" s="509"/>
      <c r="Y166" s="510"/>
      <c r="Z166" s="508"/>
      <c r="AA166" s="509"/>
      <c r="AB166" s="509"/>
      <c r="AC166" s="509"/>
      <c r="AD166" s="509"/>
      <c r="AE166" s="509"/>
      <c r="AF166" s="509"/>
      <c r="AG166" s="509"/>
      <c r="AH166" s="509"/>
      <c r="AI166" s="509"/>
      <c r="AJ166" s="509"/>
      <c r="AK166" s="510"/>
      <c r="AL166" s="508"/>
      <c r="AM166" s="509"/>
      <c r="AN166" s="509"/>
      <c r="AO166" s="509"/>
      <c r="AP166" s="509"/>
      <c r="AQ166" s="509"/>
      <c r="AR166" s="509"/>
      <c r="AS166" s="509"/>
      <c r="AT166" s="509"/>
      <c r="AU166" s="509"/>
      <c r="AV166" s="509"/>
      <c r="AW166" s="510"/>
    </row>
    <row r="167" spans="1:49" s="75" customFormat="1" ht="21" customHeight="1" x14ac:dyDescent="0.25">
      <c r="A167" s="521"/>
      <c r="B167" s="511"/>
      <c r="C167" s="512"/>
      <c r="D167" s="512"/>
      <c r="E167" s="512"/>
      <c r="F167" s="512"/>
      <c r="G167" s="512"/>
      <c r="H167" s="512"/>
      <c r="I167" s="512"/>
      <c r="J167" s="512"/>
      <c r="K167" s="512"/>
      <c r="L167" s="512"/>
      <c r="M167" s="513"/>
      <c r="N167" s="511"/>
      <c r="O167" s="512"/>
      <c r="P167" s="512"/>
      <c r="Q167" s="512"/>
      <c r="R167" s="512"/>
      <c r="S167" s="512"/>
      <c r="T167" s="512"/>
      <c r="U167" s="512"/>
      <c r="V167" s="512"/>
      <c r="W167" s="512"/>
      <c r="X167" s="512"/>
      <c r="Y167" s="513"/>
      <c r="Z167" s="511"/>
      <c r="AA167" s="512"/>
      <c r="AB167" s="512"/>
      <c r="AC167" s="512"/>
      <c r="AD167" s="512"/>
      <c r="AE167" s="512"/>
      <c r="AF167" s="512"/>
      <c r="AG167" s="512"/>
      <c r="AH167" s="512"/>
      <c r="AI167" s="512"/>
      <c r="AJ167" s="512"/>
      <c r="AK167" s="513"/>
      <c r="AL167" s="511"/>
      <c r="AM167" s="512"/>
      <c r="AN167" s="512"/>
      <c r="AO167" s="512"/>
      <c r="AP167" s="512"/>
      <c r="AQ167" s="512"/>
      <c r="AR167" s="512"/>
      <c r="AS167" s="512"/>
      <c r="AT167" s="512"/>
      <c r="AU167" s="512"/>
      <c r="AV167" s="512"/>
      <c r="AW167" s="513"/>
    </row>
    <row r="168" spans="1:49" s="75" customFormat="1" ht="21" customHeight="1" thickBot="1" x14ac:dyDescent="0.3">
      <c r="A168" s="522"/>
      <c r="B168" s="497" t="str">
        <f>IF(ISBLANK(B166),"",CONCATENATE(LEFT(INDEX(B$19:B$49,MATCH(LEFT(B166,11)&amp;"*",B$19:B$49,0)+2),FIND("-",INDEX(B$19:B$49,MATCH(LEFT(B166,11)&amp;"*",B$19:B$49,0)+2))),$A166))</f>
        <v/>
      </c>
      <c r="C168" s="498"/>
      <c r="D168" s="499"/>
      <c r="E168" s="193"/>
      <c r="F168" s="203"/>
      <c r="G168" s="195"/>
      <c r="H168" s="196"/>
      <c r="I168" s="196"/>
      <c r="J168" s="197"/>
      <c r="K168" s="198"/>
      <c r="L168" s="198"/>
      <c r="M168" s="198"/>
      <c r="N168" s="497" t="str">
        <f>IF(ISBLANK(N166),"",CONCATENATE(LEFT(INDEX(N$19:N$49,MATCH(LEFT(N166,11)&amp;"*",N$19:N$49,0)+2),FIND("-",INDEX(N$19:N$49,MATCH(LEFT(N166,11)&amp;"*",N$19:N$49,0)+2))),$A166))</f>
        <v/>
      </c>
      <c r="O168" s="498"/>
      <c r="P168" s="499"/>
      <c r="Q168" s="193"/>
      <c r="R168" s="203"/>
      <c r="S168" s="195"/>
      <c r="T168" s="196"/>
      <c r="U168" s="196"/>
      <c r="V168" s="197"/>
      <c r="W168" s="198"/>
      <c r="X168" s="194"/>
      <c r="Y168" s="198"/>
      <c r="Z168" s="497" t="str">
        <f>IF(ISBLANK(Z166),"",CONCATENATE(LEFT(INDEX(Z$19:Z$49,MATCH(LEFT(Z166,11)&amp;"*",Z$19:Z$49,0)+2),FIND("-",INDEX(Z$19:Z$49,MATCH(LEFT(Z166,11)&amp;"*",Z$19:Z$49,0)+2))),$A166))</f>
        <v/>
      </c>
      <c r="AA168" s="498"/>
      <c r="AB168" s="499"/>
      <c r="AC168" s="308"/>
      <c r="AD168" s="203"/>
      <c r="AE168" s="199"/>
      <c r="AF168" s="201"/>
      <c r="AG168" s="201"/>
      <c r="AH168" s="200"/>
      <c r="AI168" s="202"/>
      <c r="AJ168" s="202"/>
      <c r="AK168" s="213"/>
      <c r="AL168" s="497" t="str">
        <f>IF(ISBLANK(AL166),"",CONCATENATE(LEFT(INDEX(AL$19:AL$49,MATCH(LEFT(AL166,11)&amp;"*",AL$19:AL$49,0)+2),FIND("-",INDEX(AL$19:AL$49,MATCH(LEFT(AL166,11)&amp;"*",AL$19:AL$49,0)+2))),$A166))</f>
        <v/>
      </c>
      <c r="AM168" s="498"/>
      <c r="AN168" s="499"/>
      <c r="AO168" s="193"/>
      <c r="AP168" s="203"/>
      <c r="AQ168" s="195"/>
      <c r="AR168" s="196"/>
      <c r="AS168" s="196"/>
      <c r="AT168" s="197"/>
      <c r="AU168" s="198"/>
      <c r="AV168" s="194"/>
      <c r="AW168" s="198"/>
    </row>
    <row r="169" spans="1:49" s="75" customFormat="1" ht="21" customHeight="1" thickTop="1" x14ac:dyDescent="0.25">
      <c r="A169" s="520" t="s">
        <v>64</v>
      </c>
      <c r="B169" s="508"/>
      <c r="C169" s="509"/>
      <c r="D169" s="509"/>
      <c r="E169" s="509"/>
      <c r="F169" s="509"/>
      <c r="G169" s="509"/>
      <c r="H169" s="509"/>
      <c r="I169" s="509"/>
      <c r="J169" s="509"/>
      <c r="K169" s="509"/>
      <c r="L169" s="509"/>
      <c r="M169" s="510"/>
      <c r="N169" s="508"/>
      <c r="O169" s="509"/>
      <c r="P169" s="509"/>
      <c r="Q169" s="509"/>
      <c r="R169" s="509"/>
      <c r="S169" s="509"/>
      <c r="T169" s="509"/>
      <c r="U169" s="509"/>
      <c r="V169" s="509"/>
      <c r="W169" s="509"/>
      <c r="X169" s="509"/>
      <c r="Y169" s="510"/>
      <c r="Z169" s="508"/>
      <c r="AA169" s="509"/>
      <c r="AB169" s="509"/>
      <c r="AC169" s="509"/>
      <c r="AD169" s="509"/>
      <c r="AE169" s="509"/>
      <c r="AF169" s="509"/>
      <c r="AG169" s="509"/>
      <c r="AH169" s="509"/>
      <c r="AI169" s="509"/>
      <c r="AJ169" s="509"/>
      <c r="AK169" s="510"/>
      <c r="AL169" s="508"/>
      <c r="AM169" s="509"/>
      <c r="AN169" s="509"/>
      <c r="AO169" s="509"/>
      <c r="AP169" s="509"/>
      <c r="AQ169" s="509"/>
      <c r="AR169" s="509"/>
      <c r="AS169" s="509"/>
      <c r="AT169" s="509"/>
      <c r="AU169" s="509"/>
      <c r="AV169" s="509"/>
      <c r="AW169" s="510"/>
    </row>
    <row r="170" spans="1:49" s="75" customFormat="1" ht="21" customHeight="1" x14ac:dyDescent="0.25">
      <c r="A170" s="521"/>
      <c r="B170" s="511"/>
      <c r="C170" s="512"/>
      <c r="D170" s="512"/>
      <c r="E170" s="512"/>
      <c r="F170" s="512"/>
      <c r="G170" s="512"/>
      <c r="H170" s="512"/>
      <c r="I170" s="512"/>
      <c r="J170" s="512"/>
      <c r="K170" s="512"/>
      <c r="L170" s="512"/>
      <c r="M170" s="513"/>
      <c r="N170" s="511"/>
      <c r="O170" s="512"/>
      <c r="P170" s="512"/>
      <c r="Q170" s="512"/>
      <c r="R170" s="512"/>
      <c r="S170" s="512"/>
      <c r="T170" s="512"/>
      <c r="U170" s="512"/>
      <c r="V170" s="512"/>
      <c r="W170" s="512"/>
      <c r="X170" s="512"/>
      <c r="Y170" s="513"/>
      <c r="Z170" s="511"/>
      <c r="AA170" s="512"/>
      <c r="AB170" s="512"/>
      <c r="AC170" s="512"/>
      <c r="AD170" s="512"/>
      <c r="AE170" s="512"/>
      <c r="AF170" s="512"/>
      <c r="AG170" s="512"/>
      <c r="AH170" s="512"/>
      <c r="AI170" s="512"/>
      <c r="AJ170" s="512"/>
      <c r="AK170" s="513"/>
      <c r="AL170" s="511"/>
      <c r="AM170" s="512"/>
      <c r="AN170" s="512"/>
      <c r="AO170" s="512"/>
      <c r="AP170" s="512"/>
      <c r="AQ170" s="512"/>
      <c r="AR170" s="512"/>
      <c r="AS170" s="512"/>
      <c r="AT170" s="512"/>
      <c r="AU170" s="512"/>
      <c r="AV170" s="512"/>
      <c r="AW170" s="513"/>
    </row>
    <row r="171" spans="1:49" s="75" customFormat="1" ht="21" customHeight="1" thickBot="1" x14ac:dyDescent="0.3">
      <c r="A171" s="522"/>
      <c r="B171" s="497" t="str">
        <f>IF(ISBLANK(B169),"",CONCATENATE(LEFT(INDEX(B$19:B$49,MATCH(LEFT(B169,11)&amp;"*",B$19:B$49,0)+2),FIND("-",INDEX(B$19:B$49,MATCH(LEFT(B169,11)&amp;"*",B$19:B$49,0)+2))),$A169))</f>
        <v/>
      </c>
      <c r="C171" s="498"/>
      <c r="D171" s="499"/>
      <c r="E171" s="193"/>
      <c r="F171" s="203"/>
      <c r="G171" s="195"/>
      <c r="H171" s="196"/>
      <c r="I171" s="196"/>
      <c r="J171" s="197"/>
      <c r="K171" s="198"/>
      <c r="L171" s="198"/>
      <c r="M171" s="198"/>
      <c r="N171" s="497" t="str">
        <f>IF(ISBLANK(N169),"",CONCATENATE(LEFT(INDEX(N$19:N$49,MATCH(LEFT(N169,11)&amp;"*",N$19:N$49,0)+2),FIND("-",INDEX(N$19:N$49,MATCH(LEFT(N169,11)&amp;"*",N$19:N$49,0)+2))),$A169))</f>
        <v/>
      </c>
      <c r="O171" s="498"/>
      <c r="P171" s="499"/>
      <c r="Q171" s="193"/>
      <c r="R171" s="203"/>
      <c r="S171" s="195"/>
      <c r="T171" s="196"/>
      <c r="U171" s="196"/>
      <c r="V171" s="197"/>
      <c r="W171" s="198"/>
      <c r="X171" s="194"/>
      <c r="Y171" s="198"/>
      <c r="Z171" s="497" t="str">
        <f>IF(ISBLANK(Z169),"",CONCATENATE(LEFT(INDEX(Z$19:Z$49,MATCH(LEFT(Z169,11)&amp;"*",Z$19:Z$49,0)+2),FIND("-",INDEX(Z$19:Z$49,MATCH(LEFT(Z169,11)&amp;"*",Z$19:Z$49,0)+2))),$A169))</f>
        <v/>
      </c>
      <c r="AA171" s="498"/>
      <c r="AB171" s="499"/>
      <c r="AC171" s="308"/>
      <c r="AD171" s="203"/>
      <c r="AE171" s="199"/>
      <c r="AF171" s="201"/>
      <c r="AG171" s="201"/>
      <c r="AH171" s="200"/>
      <c r="AI171" s="202"/>
      <c r="AJ171" s="202"/>
      <c r="AK171" s="213"/>
      <c r="AL171" s="497" t="str">
        <f>IF(ISBLANK(AL169),"",CONCATENATE(LEFT(INDEX(AL$19:AL$49,MATCH(LEFT(AL169,11)&amp;"*",AL$19:AL$49,0)+2),FIND("-",INDEX(AL$19:AL$49,MATCH(LEFT(AL169,11)&amp;"*",AL$19:AL$49,0)+2))),$A169))</f>
        <v/>
      </c>
      <c r="AM171" s="498"/>
      <c r="AN171" s="499"/>
      <c r="AO171" s="193"/>
      <c r="AP171" s="203"/>
      <c r="AQ171" s="195"/>
      <c r="AR171" s="196"/>
      <c r="AS171" s="196"/>
      <c r="AT171" s="197"/>
      <c r="AU171" s="198"/>
      <c r="AV171" s="194"/>
      <c r="AW171" s="198"/>
    </row>
    <row r="172" spans="1:49" s="75" customFormat="1" ht="21" customHeight="1" thickTop="1" x14ac:dyDescent="0.25">
      <c r="A172" s="520" t="s">
        <v>65</v>
      </c>
      <c r="B172" s="508"/>
      <c r="C172" s="509"/>
      <c r="D172" s="509"/>
      <c r="E172" s="509"/>
      <c r="F172" s="509"/>
      <c r="G172" s="509"/>
      <c r="H172" s="509"/>
      <c r="I172" s="509"/>
      <c r="J172" s="509"/>
      <c r="K172" s="509"/>
      <c r="L172" s="509"/>
      <c r="M172" s="510"/>
      <c r="N172" s="508"/>
      <c r="O172" s="509"/>
      <c r="P172" s="509"/>
      <c r="Q172" s="509"/>
      <c r="R172" s="509"/>
      <c r="S172" s="509"/>
      <c r="T172" s="509"/>
      <c r="U172" s="509"/>
      <c r="V172" s="509"/>
      <c r="W172" s="509"/>
      <c r="X172" s="509"/>
      <c r="Y172" s="510"/>
      <c r="Z172" s="508"/>
      <c r="AA172" s="509"/>
      <c r="AB172" s="509"/>
      <c r="AC172" s="509"/>
      <c r="AD172" s="509"/>
      <c r="AE172" s="509"/>
      <c r="AF172" s="509"/>
      <c r="AG172" s="509"/>
      <c r="AH172" s="509"/>
      <c r="AI172" s="509"/>
      <c r="AJ172" s="509"/>
      <c r="AK172" s="510"/>
      <c r="AL172" s="508"/>
      <c r="AM172" s="509"/>
      <c r="AN172" s="509"/>
      <c r="AO172" s="509"/>
      <c r="AP172" s="509"/>
      <c r="AQ172" s="509"/>
      <c r="AR172" s="509"/>
      <c r="AS172" s="509"/>
      <c r="AT172" s="509"/>
      <c r="AU172" s="509"/>
      <c r="AV172" s="509"/>
      <c r="AW172" s="510"/>
    </row>
    <row r="173" spans="1:49" s="75" customFormat="1" ht="21" customHeight="1" x14ac:dyDescent="0.25">
      <c r="A173" s="521"/>
      <c r="B173" s="511"/>
      <c r="C173" s="512"/>
      <c r="D173" s="512"/>
      <c r="E173" s="512"/>
      <c r="F173" s="512"/>
      <c r="G173" s="512"/>
      <c r="H173" s="512"/>
      <c r="I173" s="512"/>
      <c r="J173" s="512"/>
      <c r="K173" s="512"/>
      <c r="L173" s="512"/>
      <c r="M173" s="513"/>
      <c r="N173" s="511"/>
      <c r="O173" s="512"/>
      <c r="P173" s="512"/>
      <c r="Q173" s="512"/>
      <c r="R173" s="512"/>
      <c r="S173" s="512"/>
      <c r="T173" s="512"/>
      <c r="U173" s="512"/>
      <c r="V173" s="512"/>
      <c r="W173" s="512"/>
      <c r="X173" s="512"/>
      <c r="Y173" s="513"/>
      <c r="Z173" s="511"/>
      <c r="AA173" s="512"/>
      <c r="AB173" s="512"/>
      <c r="AC173" s="512"/>
      <c r="AD173" s="512"/>
      <c r="AE173" s="512"/>
      <c r="AF173" s="512"/>
      <c r="AG173" s="512"/>
      <c r="AH173" s="512"/>
      <c r="AI173" s="512"/>
      <c r="AJ173" s="512"/>
      <c r="AK173" s="513"/>
      <c r="AL173" s="511"/>
      <c r="AM173" s="512"/>
      <c r="AN173" s="512"/>
      <c r="AO173" s="512"/>
      <c r="AP173" s="512"/>
      <c r="AQ173" s="512"/>
      <c r="AR173" s="512"/>
      <c r="AS173" s="512"/>
      <c r="AT173" s="512"/>
      <c r="AU173" s="512"/>
      <c r="AV173" s="512"/>
      <c r="AW173" s="513"/>
    </row>
    <row r="174" spans="1:49" s="75" customFormat="1" ht="21" customHeight="1" thickBot="1" x14ac:dyDescent="0.3">
      <c r="A174" s="522"/>
      <c r="B174" s="497" t="str">
        <f>IF(ISBLANK(B172),"",CONCATENATE(LEFT(INDEX(B$19:B$49,MATCH(LEFT(B172,11)&amp;"*",B$19:B$49,0)+2),FIND("-",INDEX(B$19:B$49,MATCH(LEFT(B172,11)&amp;"*",B$19:B$49,0)+2))),$A172))</f>
        <v/>
      </c>
      <c r="C174" s="498"/>
      <c r="D174" s="499"/>
      <c r="E174" s="193"/>
      <c r="F174" s="203"/>
      <c r="G174" s="195"/>
      <c r="H174" s="196"/>
      <c r="I174" s="196"/>
      <c r="J174" s="197"/>
      <c r="K174" s="198"/>
      <c r="L174" s="198"/>
      <c r="M174" s="198"/>
      <c r="N174" s="497" t="str">
        <f>IF(ISBLANK(N172),"",CONCATENATE(LEFT(INDEX(N$19:N$49,MATCH(LEFT(N172,11)&amp;"*",N$19:N$49,0)+2),FIND("-",INDEX(N$19:N$49,MATCH(LEFT(N172,11)&amp;"*",N$19:N$49,0)+2))),$A172))</f>
        <v/>
      </c>
      <c r="O174" s="498"/>
      <c r="P174" s="499"/>
      <c r="Q174" s="193"/>
      <c r="R174" s="203"/>
      <c r="S174" s="195"/>
      <c r="T174" s="196"/>
      <c r="U174" s="196"/>
      <c r="V174" s="197"/>
      <c r="W174" s="198"/>
      <c r="X174" s="194"/>
      <c r="Y174" s="198"/>
      <c r="Z174" s="497" t="str">
        <f>IF(ISBLANK(Z172),"",CONCATENATE(LEFT(INDEX(Z$19:Z$49,MATCH(LEFT(Z172,11)&amp;"*",Z$19:Z$49,0)+2),FIND("-",INDEX(Z$19:Z$49,MATCH(LEFT(Z172,11)&amp;"*",Z$19:Z$49,0)+2))),$A172))</f>
        <v/>
      </c>
      <c r="AA174" s="498"/>
      <c r="AB174" s="499"/>
      <c r="AC174" s="308"/>
      <c r="AD174" s="203"/>
      <c r="AE174" s="199"/>
      <c r="AF174" s="201"/>
      <c r="AG174" s="201"/>
      <c r="AH174" s="200"/>
      <c r="AI174" s="202"/>
      <c r="AJ174" s="202"/>
      <c r="AK174" s="214"/>
      <c r="AL174" s="497" t="str">
        <f>IF(ISBLANK(AL172),"",CONCATENATE(LEFT(INDEX(AL$19:AL$49,MATCH(LEFT(AL172,11)&amp;"*",AL$19:AL$49,0)+2),FIND("-",INDEX(AL$19:AL$49,MATCH(LEFT(AL172,11)&amp;"*",AL$19:AL$49,0)+2))),$A172))</f>
        <v/>
      </c>
      <c r="AM174" s="498"/>
      <c r="AN174" s="499"/>
      <c r="AO174" s="193"/>
      <c r="AP174" s="203"/>
      <c r="AQ174" s="195"/>
      <c r="AR174" s="196"/>
      <c r="AS174" s="196"/>
      <c r="AT174" s="197"/>
      <c r="AU174" s="198"/>
      <c r="AV174" s="194"/>
      <c r="AW174" s="198"/>
    </row>
    <row r="175" spans="1:49" s="75" customFormat="1" ht="21" customHeight="1" thickTop="1" x14ac:dyDescent="0.25">
      <c r="A175" s="520" t="s">
        <v>88</v>
      </c>
      <c r="B175" s="508"/>
      <c r="C175" s="509"/>
      <c r="D175" s="509"/>
      <c r="E175" s="509"/>
      <c r="F175" s="509"/>
      <c r="G175" s="509"/>
      <c r="H175" s="509"/>
      <c r="I175" s="509"/>
      <c r="J175" s="509"/>
      <c r="K175" s="509"/>
      <c r="L175" s="509"/>
      <c r="M175" s="510"/>
      <c r="N175" s="508"/>
      <c r="O175" s="509"/>
      <c r="P175" s="509"/>
      <c r="Q175" s="509"/>
      <c r="R175" s="509"/>
      <c r="S175" s="509"/>
      <c r="T175" s="509"/>
      <c r="U175" s="509"/>
      <c r="V175" s="509"/>
      <c r="W175" s="509"/>
      <c r="X175" s="509"/>
      <c r="Y175" s="510"/>
      <c r="Z175" s="508"/>
      <c r="AA175" s="509"/>
      <c r="AB175" s="509"/>
      <c r="AC175" s="509"/>
      <c r="AD175" s="509"/>
      <c r="AE175" s="509"/>
      <c r="AF175" s="509"/>
      <c r="AG175" s="509"/>
      <c r="AH175" s="509"/>
      <c r="AI175" s="509"/>
      <c r="AJ175" s="509"/>
      <c r="AK175" s="510"/>
      <c r="AL175" s="508"/>
      <c r="AM175" s="509"/>
      <c r="AN175" s="509"/>
      <c r="AO175" s="509"/>
      <c r="AP175" s="509"/>
      <c r="AQ175" s="509"/>
      <c r="AR175" s="509"/>
      <c r="AS175" s="509"/>
      <c r="AT175" s="509"/>
      <c r="AU175" s="509"/>
      <c r="AV175" s="509"/>
      <c r="AW175" s="510"/>
    </row>
    <row r="176" spans="1:49" s="75" customFormat="1" ht="21" customHeight="1" x14ac:dyDescent="0.25">
      <c r="A176" s="521"/>
      <c r="B176" s="511"/>
      <c r="C176" s="512"/>
      <c r="D176" s="512"/>
      <c r="E176" s="512"/>
      <c r="F176" s="512"/>
      <c r="G176" s="512"/>
      <c r="H176" s="512"/>
      <c r="I176" s="512"/>
      <c r="J176" s="512"/>
      <c r="K176" s="512"/>
      <c r="L176" s="512"/>
      <c r="M176" s="513"/>
      <c r="N176" s="511"/>
      <c r="O176" s="512"/>
      <c r="P176" s="512"/>
      <c r="Q176" s="512"/>
      <c r="R176" s="512"/>
      <c r="S176" s="512"/>
      <c r="T176" s="512"/>
      <c r="U176" s="512"/>
      <c r="V176" s="512"/>
      <c r="W176" s="512"/>
      <c r="X176" s="512"/>
      <c r="Y176" s="513"/>
      <c r="Z176" s="511"/>
      <c r="AA176" s="512"/>
      <c r="AB176" s="512"/>
      <c r="AC176" s="512"/>
      <c r="AD176" s="512"/>
      <c r="AE176" s="512"/>
      <c r="AF176" s="512"/>
      <c r="AG176" s="512"/>
      <c r="AH176" s="512"/>
      <c r="AI176" s="512"/>
      <c r="AJ176" s="512"/>
      <c r="AK176" s="513"/>
      <c r="AL176" s="511"/>
      <c r="AM176" s="512"/>
      <c r="AN176" s="512"/>
      <c r="AO176" s="512"/>
      <c r="AP176" s="512"/>
      <c r="AQ176" s="512"/>
      <c r="AR176" s="512"/>
      <c r="AS176" s="512"/>
      <c r="AT176" s="512"/>
      <c r="AU176" s="512"/>
      <c r="AV176" s="512"/>
      <c r="AW176" s="513"/>
    </row>
    <row r="177" spans="1:49" s="78" customFormat="1" ht="21" customHeight="1" thickBot="1" x14ac:dyDescent="0.25">
      <c r="A177" s="522"/>
      <c r="B177" s="497" t="str">
        <f>IF(ISBLANK(B175),"",CONCATENATE(LEFT(INDEX(B$19:B$49,MATCH(LEFT(B175,11)&amp;"*",B$19:B$49,0)+2),FIND("-",INDEX(B$19:B$49,MATCH(LEFT(B175,11)&amp;"*",B$19:B$49,0)+2))),$A175))</f>
        <v/>
      </c>
      <c r="C177" s="498"/>
      <c r="D177" s="499"/>
      <c r="E177" s="193"/>
      <c r="F177" s="203"/>
      <c r="G177" s="195"/>
      <c r="H177" s="196"/>
      <c r="I177" s="196"/>
      <c r="J177" s="197"/>
      <c r="K177" s="198"/>
      <c r="L177" s="198"/>
      <c r="M177" s="198"/>
      <c r="N177" s="497" t="str">
        <f>IF(ISBLANK(N175),"",CONCATENATE(LEFT(INDEX(N$19:N$49,MATCH(LEFT(N175,11)&amp;"*",N$19:N$49,0)+2),FIND("-",INDEX(N$19:N$49,MATCH(LEFT(N175,11)&amp;"*",N$19:N$49,0)+2))),$A175))</f>
        <v/>
      </c>
      <c r="O177" s="498"/>
      <c r="P177" s="499"/>
      <c r="Q177" s="193"/>
      <c r="R177" s="203"/>
      <c r="S177" s="195"/>
      <c r="T177" s="196"/>
      <c r="U177" s="196"/>
      <c r="V177" s="197"/>
      <c r="W177" s="198"/>
      <c r="X177" s="194"/>
      <c r="Y177" s="198"/>
      <c r="Z177" s="497" t="str">
        <f>IF(ISBLANK(Z175),"",CONCATENATE(LEFT(INDEX(Z$19:Z$49,MATCH(LEFT(Z175,11)&amp;"*",Z$19:Z$49,0)+2),FIND("-",INDEX(Z$19:Z$49,MATCH(LEFT(Z175,11)&amp;"*",Z$19:Z$49,0)+2))),$A175))</f>
        <v/>
      </c>
      <c r="AA177" s="498"/>
      <c r="AB177" s="499"/>
      <c r="AC177" s="308"/>
      <c r="AD177" s="203"/>
      <c r="AE177" s="199"/>
      <c r="AF177" s="201"/>
      <c r="AG177" s="201"/>
      <c r="AH177" s="200"/>
      <c r="AI177" s="202"/>
      <c r="AJ177" s="202"/>
      <c r="AK177" s="214"/>
      <c r="AL177" s="497" t="str">
        <f>IF(ISBLANK(AL175),"",CONCATENATE(LEFT(INDEX(AL$19:AL$49,MATCH(LEFT(AL175,11)&amp;"*",AL$19:AL$49,0)+2),FIND("-",INDEX(AL$19:AL$49,MATCH(LEFT(AL175,11)&amp;"*",AL$19:AL$49,0)+2))),$A175))</f>
        <v/>
      </c>
      <c r="AM177" s="498"/>
      <c r="AN177" s="499"/>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4" t="s">
        <v>89</v>
      </c>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6"/>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0" t="s">
        <v>290</v>
      </c>
      <c r="B181" s="471"/>
      <c r="C181" s="471"/>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71"/>
      <c r="AA181" s="471"/>
      <c r="AB181" s="471"/>
      <c r="AC181" s="471"/>
      <c r="AD181" s="471"/>
      <c r="AE181" s="471"/>
      <c r="AF181" s="471"/>
      <c r="AG181" s="471"/>
      <c r="AH181" s="471"/>
      <c r="AI181" s="471"/>
      <c r="AJ181" s="471"/>
      <c r="AK181" s="471"/>
      <c r="AL181" s="471"/>
      <c r="AM181" s="471"/>
      <c r="AN181" s="471"/>
      <c r="AO181" s="471"/>
      <c r="AP181" s="471"/>
      <c r="AQ181" s="471"/>
      <c r="AR181" s="471"/>
      <c r="AS181" s="471"/>
      <c r="AT181" s="471"/>
      <c r="AU181" s="471"/>
      <c r="AV181" s="471"/>
      <c r="AW181" s="471"/>
    </row>
    <row r="182" spans="1:49" s="59" customFormat="1" ht="21" customHeight="1" x14ac:dyDescent="0.2">
      <c r="O182" s="391"/>
      <c r="AT182" s="71"/>
      <c r="AU182" s="71"/>
      <c r="AV182" s="72"/>
      <c r="AW182" s="72"/>
    </row>
    <row r="183" spans="1:49" s="59" customFormat="1" ht="21" customHeight="1" x14ac:dyDescent="0.25">
      <c r="B183" s="475" t="s">
        <v>39</v>
      </c>
      <c r="C183" s="475"/>
      <c r="D183" s="475"/>
      <c r="E183" s="475"/>
      <c r="F183" s="475"/>
      <c r="G183" s="475"/>
      <c r="H183" s="475"/>
      <c r="I183" s="47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75" t="s">
        <v>42</v>
      </c>
      <c r="AO183" s="475"/>
      <c r="AP183" s="475"/>
      <c r="AQ183" s="475"/>
      <c r="AR183" s="475"/>
      <c r="AS183" s="475"/>
      <c r="AT183" s="475"/>
      <c r="AU183" s="475"/>
      <c r="AV183" s="48"/>
      <c r="AW183" s="48"/>
    </row>
    <row r="184" spans="1:49" s="59" customFormat="1" ht="21" customHeight="1" x14ac:dyDescent="0.2">
      <c r="B184" s="476" t="str">
        <f>Coperta!B$46</f>
        <v>Conf.univ.dr.ing. Florin DRĂGAN</v>
      </c>
      <c r="C184" s="476"/>
      <c r="D184" s="476"/>
      <c r="E184" s="476"/>
      <c r="F184" s="476"/>
      <c r="G184" s="476"/>
      <c r="H184" s="476"/>
      <c r="I184" s="476"/>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6" t="str">
        <f>Coperta!N$46</f>
        <v>Conf.univ.dr.ing. Virgil STOICA</v>
      </c>
      <c r="AO184" s="476"/>
      <c r="AP184" s="476"/>
      <c r="AQ184" s="476"/>
      <c r="AR184" s="476"/>
      <c r="AS184" s="476"/>
      <c r="AT184" s="476"/>
      <c r="AU184" s="476"/>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Instalații pentru Agricultură și Industrie Alimentară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7" t="s">
        <v>82</v>
      </c>
      <c r="B198" s="517"/>
      <c r="C198" s="517"/>
      <c r="D198" s="517"/>
      <c r="E198" s="517"/>
      <c r="F198" s="517"/>
      <c r="G198" s="517"/>
      <c r="H198" s="517"/>
      <c r="I198" s="517"/>
      <c r="J198" s="517"/>
      <c r="K198" s="517"/>
      <c r="L198" s="517"/>
      <c r="M198" s="517"/>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row>
    <row r="199" spans="1:49" s="78" customFormat="1" ht="21" customHeight="1" thickBot="1" x14ac:dyDescent="0.25">
      <c r="A199" s="517" t="str">
        <f>A16</f>
        <v>Pentru seria de studenti 2019-2022</v>
      </c>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row>
    <row r="200" spans="1:49" s="78" customFormat="1" ht="21" customHeight="1" thickTop="1" thickBot="1" x14ac:dyDescent="0.3">
      <c r="B200" s="518" t="str">
        <f>B69</f>
        <v>ANUL III (2021-2022)</v>
      </c>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31" t="str">
        <f>Z69</f>
        <v>ANUL IV (2022-2023)</v>
      </c>
      <c r="AA200" s="532"/>
      <c r="AB200" s="532"/>
      <c r="AC200" s="532"/>
      <c r="AD200" s="532"/>
      <c r="AE200" s="532"/>
      <c r="AF200" s="532"/>
      <c r="AG200" s="532"/>
      <c r="AH200" s="532"/>
      <c r="AI200" s="532"/>
      <c r="AJ200" s="532"/>
      <c r="AK200" s="532"/>
      <c r="AL200" s="532"/>
      <c r="AM200" s="532"/>
      <c r="AN200" s="532"/>
      <c r="AO200" s="532"/>
      <c r="AP200" s="532"/>
      <c r="AQ200" s="532"/>
      <c r="AR200" s="532"/>
      <c r="AS200" s="532"/>
      <c r="AT200" s="532"/>
      <c r="AU200" s="532"/>
      <c r="AV200" s="532"/>
      <c r="AW200" s="532"/>
    </row>
    <row r="201" spans="1:49" s="75" customFormat="1" ht="21" customHeight="1" thickTop="1" thickBot="1" x14ac:dyDescent="0.3">
      <c r="A201" s="60"/>
      <c r="B201" s="495" t="s">
        <v>76</v>
      </c>
      <c r="C201" s="496"/>
      <c r="D201" s="496"/>
      <c r="E201" s="496"/>
      <c r="F201" s="496"/>
      <c r="G201" s="496"/>
      <c r="H201" s="496"/>
      <c r="I201" s="496"/>
      <c r="J201" s="496"/>
      <c r="K201" s="496"/>
      <c r="L201" s="496"/>
      <c r="M201" s="496"/>
      <c r="N201" s="495" t="s">
        <v>77</v>
      </c>
      <c r="O201" s="496"/>
      <c r="P201" s="496"/>
      <c r="Q201" s="496"/>
      <c r="R201" s="496"/>
      <c r="S201" s="496"/>
      <c r="T201" s="496"/>
      <c r="U201" s="496"/>
      <c r="V201" s="496"/>
      <c r="W201" s="496"/>
      <c r="X201" s="496"/>
      <c r="Y201" s="496"/>
      <c r="Z201" s="495" t="s">
        <v>78</v>
      </c>
      <c r="AA201" s="496"/>
      <c r="AB201" s="496"/>
      <c r="AC201" s="496"/>
      <c r="AD201" s="496"/>
      <c r="AE201" s="496"/>
      <c r="AF201" s="496"/>
      <c r="AG201" s="496"/>
      <c r="AH201" s="496"/>
      <c r="AI201" s="496"/>
      <c r="AJ201" s="496"/>
      <c r="AK201" s="496"/>
      <c r="AL201" s="496" t="s">
        <v>79</v>
      </c>
      <c r="AM201" s="496"/>
      <c r="AN201" s="496"/>
      <c r="AO201" s="496"/>
      <c r="AP201" s="496"/>
      <c r="AQ201" s="496"/>
      <c r="AR201" s="496"/>
      <c r="AS201" s="496"/>
      <c r="AT201" s="496"/>
      <c r="AU201" s="496"/>
      <c r="AV201" s="496"/>
      <c r="AW201" s="496"/>
    </row>
    <row r="202" spans="1:49" s="75" customFormat="1" ht="21" customHeight="1" thickTop="1" x14ac:dyDescent="0.25">
      <c r="A202" s="520" t="s">
        <v>66</v>
      </c>
      <c r="B202" s="508"/>
      <c r="C202" s="509"/>
      <c r="D202" s="509"/>
      <c r="E202" s="509"/>
      <c r="F202" s="509"/>
      <c r="G202" s="509"/>
      <c r="H202" s="509"/>
      <c r="I202" s="509"/>
      <c r="J202" s="509"/>
      <c r="K202" s="509"/>
      <c r="L202" s="509"/>
      <c r="M202" s="510"/>
      <c r="N202" s="508" t="s">
        <v>370</v>
      </c>
      <c r="O202" s="509"/>
      <c r="P202" s="509"/>
      <c r="Q202" s="509"/>
      <c r="R202" s="509"/>
      <c r="S202" s="509"/>
      <c r="T202" s="509"/>
      <c r="U202" s="509"/>
      <c r="V202" s="509"/>
      <c r="W202" s="509"/>
      <c r="X202" s="509"/>
      <c r="Y202" s="510"/>
      <c r="Z202" s="508" t="s">
        <v>396</v>
      </c>
      <c r="AA202" s="509"/>
      <c r="AB202" s="509"/>
      <c r="AC202" s="509"/>
      <c r="AD202" s="509"/>
      <c r="AE202" s="509"/>
      <c r="AF202" s="509"/>
      <c r="AG202" s="509"/>
      <c r="AH202" s="509"/>
      <c r="AI202" s="509"/>
      <c r="AJ202" s="509"/>
      <c r="AK202" s="510"/>
      <c r="AL202" s="508" t="s">
        <v>408</v>
      </c>
      <c r="AM202" s="509"/>
      <c r="AN202" s="509"/>
      <c r="AO202" s="509"/>
      <c r="AP202" s="509"/>
      <c r="AQ202" s="509"/>
      <c r="AR202" s="509"/>
      <c r="AS202" s="509"/>
      <c r="AT202" s="509"/>
      <c r="AU202" s="509"/>
      <c r="AV202" s="509"/>
      <c r="AW202" s="510"/>
    </row>
    <row r="203" spans="1:49" s="75" customFormat="1" ht="21" customHeight="1" x14ac:dyDescent="0.25">
      <c r="A203" s="521"/>
      <c r="B203" s="511"/>
      <c r="C203" s="512"/>
      <c r="D203" s="512"/>
      <c r="E203" s="512"/>
      <c r="F203" s="512"/>
      <c r="G203" s="512"/>
      <c r="H203" s="512"/>
      <c r="I203" s="512"/>
      <c r="J203" s="512"/>
      <c r="K203" s="512"/>
      <c r="L203" s="512"/>
      <c r="M203" s="513"/>
      <c r="N203" s="511"/>
      <c r="O203" s="512"/>
      <c r="P203" s="512"/>
      <c r="Q203" s="512"/>
      <c r="R203" s="512"/>
      <c r="S203" s="512"/>
      <c r="T203" s="512"/>
      <c r="U203" s="512"/>
      <c r="V203" s="512"/>
      <c r="W203" s="512"/>
      <c r="X203" s="512"/>
      <c r="Y203" s="513"/>
      <c r="Z203" s="511"/>
      <c r="AA203" s="512"/>
      <c r="AB203" s="512"/>
      <c r="AC203" s="512"/>
      <c r="AD203" s="512"/>
      <c r="AE203" s="512"/>
      <c r="AF203" s="512"/>
      <c r="AG203" s="512"/>
      <c r="AH203" s="512"/>
      <c r="AI203" s="512"/>
      <c r="AJ203" s="512"/>
      <c r="AK203" s="513"/>
      <c r="AL203" s="511"/>
      <c r="AM203" s="512"/>
      <c r="AN203" s="512"/>
      <c r="AO203" s="512"/>
      <c r="AP203" s="512"/>
      <c r="AQ203" s="512"/>
      <c r="AR203" s="512"/>
      <c r="AS203" s="512"/>
      <c r="AT203" s="512"/>
      <c r="AU203" s="512"/>
      <c r="AV203" s="512"/>
      <c r="AW203" s="513"/>
    </row>
    <row r="204" spans="1:49" s="75" customFormat="1" ht="21" customHeight="1" thickBot="1" x14ac:dyDescent="0.3">
      <c r="A204" s="522"/>
      <c r="B204" s="497" t="str">
        <f>IF(ISBLANK(B202),"",CONCATENATE(LEFT(INDEX(B$71:B$102,MATCH(LEFT(B202,11)&amp;"*",B$71:B$102,0)+2),FIND("-",INDEX(B$71:B$102,MATCH(LEFT(B202,11)&amp;"*",B$71:B$102,0)+2))),$A202))</f>
        <v/>
      </c>
      <c r="C204" s="498"/>
      <c r="D204" s="499"/>
      <c r="E204" s="429"/>
      <c r="F204" s="428"/>
      <c r="G204" s="430"/>
      <c r="H204" s="431"/>
      <c r="I204" s="431"/>
      <c r="J204" s="432"/>
      <c r="K204" s="434"/>
      <c r="L204" s="428"/>
      <c r="M204" s="187"/>
      <c r="N204" s="497" t="str">
        <f>IF(ISBLANK(N202),"",CONCATENATE(LEFT(INDEX(N$71:N$102,MATCH(LEFT(N202,11)&amp;"*",N$71:N$102,0)+2),FIND("-",INDEX(N$71:N$102,MATCH(LEFT(N202,11)&amp;"*",N$71:N$102,0)+2))),$A202))</f>
        <v>L432.19.06.S5-01</v>
      </c>
      <c r="O204" s="498"/>
      <c r="P204" s="499"/>
      <c r="Q204" s="363">
        <v>3</v>
      </c>
      <c r="R204" s="364" t="s">
        <v>5</v>
      </c>
      <c r="S204" s="365">
        <v>28</v>
      </c>
      <c r="T204" s="366">
        <v>0</v>
      </c>
      <c r="U204" s="366">
        <v>0</v>
      </c>
      <c r="V204" s="367">
        <v>14</v>
      </c>
      <c r="W204" s="434">
        <v>0</v>
      </c>
      <c r="X204" s="428" t="s">
        <v>59</v>
      </c>
      <c r="Y204" s="203">
        <f>Q204*25-S204-T204-U204-V204-W204</f>
        <v>33</v>
      </c>
      <c r="Z204" s="497" t="str">
        <f>IF(ISBLANK(Z202),"",CONCATENATE(LEFT(INDEX(Z$71:Z$102,MATCH(LEFT(Z202,11)&amp;"*",Z$71:Z$102,0)+2),FIND("-",INDEX(Z$71:Z$102,MATCH(LEFT(Z202,11)&amp;"*",Z$71:Z$102,0)+2))),$A202))</f>
        <v>L432.19.07.S2-01</v>
      </c>
      <c r="AA204" s="498"/>
      <c r="AB204" s="499"/>
      <c r="AC204" s="363">
        <v>5</v>
      </c>
      <c r="AD204" s="364" t="s">
        <v>5</v>
      </c>
      <c r="AE204" s="365">
        <v>28</v>
      </c>
      <c r="AF204" s="366">
        <v>0</v>
      </c>
      <c r="AG204" s="366">
        <v>14</v>
      </c>
      <c r="AH204" s="367">
        <v>0</v>
      </c>
      <c r="AI204" s="362">
        <v>0</v>
      </c>
      <c r="AJ204" s="364" t="s">
        <v>59</v>
      </c>
      <c r="AK204" s="187">
        <f>AC204*25-AE204-AF204-AG204-AH204-AI204</f>
        <v>83</v>
      </c>
      <c r="AL204" s="497" t="str">
        <f>IF(ISBLANK(AL202),"",CONCATENATE(LEFT(INDEX(AL$71:AL$102,MATCH(LEFT(AL202,11)&amp;"*",AL$71:AL$102,0)+2),FIND("-",INDEX(AL$71:AL$102,MATCH(LEFT(AL202,11)&amp;"*",AL$71:AL$102,0)+2))),$A202))</f>
        <v>L432.19.08.S3-01</v>
      </c>
      <c r="AM204" s="498"/>
      <c r="AN204" s="499"/>
      <c r="AO204" s="435">
        <v>4</v>
      </c>
      <c r="AP204" s="436" t="s">
        <v>295</v>
      </c>
      <c r="AQ204" s="437">
        <v>21</v>
      </c>
      <c r="AR204" s="438">
        <v>0</v>
      </c>
      <c r="AS204" s="438">
        <v>14</v>
      </c>
      <c r="AT204" s="439">
        <v>14</v>
      </c>
      <c r="AU204" s="440">
        <v>0</v>
      </c>
      <c r="AV204" s="436" t="s">
        <v>59</v>
      </c>
      <c r="AW204" s="187">
        <f>AO204*25-AQ204-AR204-AS204-AT204-AU204</f>
        <v>51</v>
      </c>
    </row>
    <row r="205" spans="1:49" s="75" customFormat="1" ht="21" customHeight="1" thickTop="1" x14ac:dyDescent="0.25">
      <c r="A205" s="520" t="s">
        <v>67</v>
      </c>
      <c r="B205" s="508"/>
      <c r="C205" s="509"/>
      <c r="D205" s="509"/>
      <c r="E205" s="509"/>
      <c r="F205" s="509"/>
      <c r="G205" s="509"/>
      <c r="H205" s="509"/>
      <c r="I205" s="509"/>
      <c r="J205" s="509"/>
      <c r="K205" s="509"/>
      <c r="L205" s="509"/>
      <c r="M205" s="510"/>
      <c r="N205" s="508" t="s">
        <v>371</v>
      </c>
      <c r="O205" s="509"/>
      <c r="P205" s="509"/>
      <c r="Q205" s="509"/>
      <c r="R205" s="509"/>
      <c r="S205" s="509"/>
      <c r="T205" s="509"/>
      <c r="U205" s="509"/>
      <c r="V205" s="509"/>
      <c r="W205" s="509"/>
      <c r="X205" s="509"/>
      <c r="Y205" s="510"/>
      <c r="Z205" s="508" t="s">
        <v>397</v>
      </c>
      <c r="AA205" s="509"/>
      <c r="AB205" s="509"/>
      <c r="AC205" s="509"/>
      <c r="AD205" s="509"/>
      <c r="AE205" s="509"/>
      <c r="AF205" s="509"/>
      <c r="AG205" s="509"/>
      <c r="AH205" s="509"/>
      <c r="AI205" s="509"/>
      <c r="AJ205" s="509"/>
      <c r="AK205" s="510"/>
      <c r="AL205" s="508" t="s">
        <v>409</v>
      </c>
      <c r="AM205" s="509"/>
      <c r="AN205" s="509"/>
      <c r="AO205" s="509"/>
      <c r="AP205" s="509"/>
      <c r="AQ205" s="509"/>
      <c r="AR205" s="509"/>
      <c r="AS205" s="509"/>
      <c r="AT205" s="509"/>
      <c r="AU205" s="509"/>
      <c r="AV205" s="509"/>
      <c r="AW205" s="510"/>
    </row>
    <row r="206" spans="1:49" s="75" customFormat="1" ht="21" customHeight="1" x14ac:dyDescent="0.25">
      <c r="A206" s="521"/>
      <c r="B206" s="511"/>
      <c r="C206" s="512"/>
      <c r="D206" s="512"/>
      <c r="E206" s="512"/>
      <c r="F206" s="512"/>
      <c r="G206" s="512"/>
      <c r="H206" s="512"/>
      <c r="I206" s="512"/>
      <c r="J206" s="512"/>
      <c r="K206" s="512"/>
      <c r="L206" s="512"/>
      <c r="M206" s="513"/>
      <c r="N206" s="511"/>
      <c r="O206" s="512"/>
      <c r="P206" s="512"/>
      <c r="Q206" s="512"/>
      <c r="R206" s="512"/>
      <c r="S206" s="512"/>
      <c r="T206" s="512"/>
      <c r="U206" s="512"/>
      <c r="V206" s="512"/>
      <c r="W206" s="512"/>
      <c r="X206" s="512"/>
      <c r="Y206" s="513"/>
      <c r="Z206" s="511"/>
      <c r="AA206" s="512"/>
      <c r="AB206" s="512"/>
      <c r="AC206" s="512"/>
      <c r="AD206" s="512"/>
      <c r="AE206" s="512"/>
      <c r="AF206" s="512"/>
      <c r="AG206" s="512"/>
      <c r="AH206" s="512"/>
      <c r="AI206" s="512"/>
      <c r="AJ206" s="512"/>
      <c r="AK206" s="513"/>
      <c r="AL206" s="511"/>
      <c r="AM206" s="512"/>
      <c r="AN206" s="512"/>
      <c r="AO206" s="512"/>
      <c r="AP206" s="512"/>
      <c r="AQ206" s="512"/>
      <c r="AR206" s="512"/>
      <c r="AS206" s="512"/>
      <c r="AT206" s="512"/>
      <c r="AU206" s="512"/>
      <c r="AV206" s="512"/>
      <c r="AW206" s="513"/>
    </row>
    <row r="207" spans="1:49" s="75" customFormat="1" ht="21" customHeight="1" thickBot="1" x14ac:dyDescent="0.3">
      <c r="A207" s="522"/>
      <c r="B207" s="497" t="str">
        <f>IF(ISBLANK(B205),"",CONCATENATE(LEFT(INDEX(B$71:B$102,MATCH(LEFT(B205,11)&amp;"*",B$71:B$102,0)+2),FIND("-",INDEX(B$71:B$102,MATCH(LEFT(B205,11)&amp;"*",B$71:B$102,0)+2))),A205))</f>
        <v/>
      </c>
      <c r="C207" s="498"/>
      <c r="D207" s="499"/>
      <c r="E207" s="429"/>
      <c r="F207" s="428"/>
      <c r="G207" s="430"/>
      <c r="H207" s="431"/>
      <c r="I207" s="431"/>
      <c r="J207" s="432"/>
      <c r="K207" s="434"/>
      <c r="L207" s="428"/>
      <c r="M207" s="187"/>
      <c r="N207" s="497" t="str">
        <f>IF(ISBLANK(N205),"",CONCATENATE(LEFT(INDEX(N$71:N$102,MATCH(LEFT(N205,11)&amp;"*",N$71:N$102,0)+2),FIND("-",INDEX(N$71:N$102,MATCH(LEFT(N205,11)&amp;"*",N$71:N$102,0)+2))),$A205))</f>
        <v>L432.19.06.S5-02</v>
      </c>
      <c r="O207" s="498"/>
      <c r="P207" s="499"/>
      <c r="Q207" s="363">
        <v>3</v>
      </c>
      <c r="R207" s="364" t="s">
        <v>5</v>
      </c>
      <c r="S207" s="365">
        <v>28</v>
      </c>
      <c r="T207" s="366">
        <v>0</v>
      </c>
      <c r="U207" s="366">
        <v>0</v>
      </c>
      <c r="V207" s="367">
        <v>14</v>
      </c>
      <c r="W207" s="434">
        <v>0</v>
      </c>
      <c r="X207" s="428" t="s">
        <v>59</v>
      </c>
      <c r="Y207" s="203">
        <f>Q207*25-S207-T207-U207-V207-W207</f>
        <v>33</v>
      </c>
      <c r="Z207" s="497" t="str">
        <f>IF(ISBLANK(Z205),"",CONCATENATE(LEFT(INDEX(Z$71:Z$102,MATCH(LEFT(Z205,11)&amp;"*",Z$71:Z$102,0)+2),FIND("-",INDEX(Z$71:Z$102,MATCH(LEFT(Z205,11)&amp;"*",Z$71:Z$102,0)+2))),$A205))</f>
        <v>L432.19.07.S3-02</v>
      </c>
      <c r="AA207" s="498"/>
      <c r="AB207" s="499"/>
      <c r="AC207" s="435">
        <v>5</v>
      </c>
      <c r="AD207" s="436" t="s">
        <v>5</v>
      </c>
      <c r="AE207" s="437">
        <v>28</v>
      </c>
      <c r="AF207" s="438">
        <v>0</v>
      </c>
      <c r="AG207" s="438">
        <v>14</v>
      </c>
      <c r="AH207" s="439">
        <v>21</v>
      </c>
      <c r="AI207" s="440">
        <v>0</v>
      </c>
      <c r="AJ207" s="436" t="s">
        <v>59</v>
      </c>
      <c r="AK207" s="187">
        <f>AC207*25-AE207-AF207-AG207-AH207-AI207</f>
        <v>62</v>
      </c>
      <c r="AL207" s="497" t="str">
        <f>IF(ISBLANK(AL205),"",CONCATENATE(LEFT(INDEX(AL$71:AL$102,MATCH(LEFT(AL205,11)&amp;"*",AL$71:AL$102,0)+2),FIND("-",INDEX(AL$71:AL$102,MATCH(LEFT(AL205,11)&amp;"*",AL$71:AL$102,0)+2))),$A205))</f>
        <v>L432.19.08.S3-02</v>
      </c>
      <c r="AM207" s="498"/>
      <c r="AN207" s="499"/>
      <c r="AO207" s="363">
        <v>4</v>
      </c>
      <c r="AP207" s="364" t="s">
        <v>295</v>
      </c>
      <c r="AQ207" s="365">
        <v>21</v>
      </c>
      <c r="AR207" s="366">
        <v>0</v>
      </c>
      <c r="AS207" s="366">
        <v>14</v>
      </c>
      <c r="AT207" s="367">
        <v>14</v>
      </c>
      <c r="AU207" s="362">
        <v>0</v>
      </c>
      <c r="AV207" s="364" t="s">
        <v>59</v>
      </c>
      <c r="AW207" s="187">
        <f>AO207*25-AQ207-AR207-AS207-AT207-AU207</f>
        <v>51</v>
      </c>
    </row>
    <row r="208" spans="1:49" s="75" customFormat="1" ht="21" customHeight="1" thickTop="1" x14ac:dyDescent="0.25">
      <c r="A208" s="520" t="s">
        <v>68</v>
      </c>
      <c r="B208" s="508"/>
      <c r="C208" s="509"/>
      <c r="D208" s="509"/>
      <c r="E208" s="509"/>
      <c r="F208" s="509"/>
      <c r="G208" s="509"/>
      <c r="H208" s="509"/>
      <c r="I208" s="509"/>
      <c r="J208" s="509"/>
      <c r="K208" s="509"/>
      <c r="L208" s="509"/>
      <c r="M208" s="510"/>
      <c r="N208" s="508" t="s">
        <v>372</v>
      </c>
      <c r="O208" s="509"/>
      <c r="P208" s="509"/>
      <c r="Q208" s="509"/>
      <c r="R208" s="509"/>
      <c r="S208" s="509"/>
      <c r="T208" s="509"/>
      <c r="U208" s="509"/>
      <c r="V208" s="509"/>
      <c r="W208" s="509"/>
      <c r="X208" s="509"/>
      <c r="Y208" s="510"/>
      <c r="Z208" s="508" t="s">
        <v>398</v>
      </c>
      <c r="AA208" s="509"/>
      <c r="AB208" s="509"/>
      <c r="AC208" s="509"/>
      <c r="AD208" s="509"/>
      <c r="AE208" s="509"/>
      <c r="AF208" s="509"/>
      <c r="AG208" s="509"/>
      <c r="AH208" s="509"/>
      <c r="AI208" s="509"/>
      <c r="AJ208" s="509"/>
      <c r="AK208" s="510"/>
      <c r="AL208" s="508" t="s">
        <v>410</v>
      </c>
      <c r="AM208" s="509"/>
      <c r="AN208" s="509"/>
      <c r="AO208" s="509"/>
      <c r="AP208" s="509"/>
      <c r="AQ208" s="509"/>
      <c r="AR208" s="509"/>
      <c r="AS208" s="509"/>
      <c r="AT208" s="509"/>
      <c r="AU208" s="509"/>
      <c r="AV208" s="509"/>
      <c r="AW208" s="510"/>
    </row>
    <row r="209" spans="1:49" s="75" customFormat="1" ht="21" customHeight="1" x14ac:dyDescent="0.25">
      <c r="A209" s="521"/>
      <c r="B209" s="511"/>
      <c r="C209" s="512"/>
      <c r="D209" s="512"/>
      <c r="E209" s="512"/>
      <c r="F209" s="512"/>
      <c r="G209" s="512"/>
      <c r="H209" s="512"/>
      <c r="I209" s="512"/>
      <c r="J209" s="512"/>
      <c r="K209" s="512"/>
      <c r="L209" s="512"/>
      <c r="M209" s="513"/>
      <c r="N209" s="511"/>
      <c r="O209" s="512"/>
      <c r="P209" s="512"/>
      <c r="Q209" s="512"/>
      <c r="R209" s="512"/>
      <c r="S209" s="512"/>
      <c r="T209" s="512"/>
      <c r="U209" s="512"/>
      <c r="V209" s="512"/>
      <c r="W209" s="512"/>
      <c r="X209" s="512"/>
      <c r="Y209" s="513"/>
      <c r="Z209" s="511"/>
      <c r="AA209" s="512"/>
      <c r="AB209" s="512"/>
      <c r="AC209" s="512"/>
      <c r="AD209" s="512"/>
      <c r="AE209" s="512"/>
      <c r="AF209" s="512"/>
      <c r="AG209" s="512"/>
      <c r="AH209" s="512"/>
      <c r="AI209" s="512"/>
      <c r="AJ209" s="512"/>
      <c r="AK209" s="513"/>
      <c r="AL209" s="511"/>
      <c r="AM209" s="512"/>
      <c r="AN209" s="512"/>
      <c r="AO209" s="512"/>
      <c r="AP209" s="512"/>
      <c r="AQ209" s="512"/>
      <c r="AR209" s="512"/>
      <c r="AS209" s="512"/>
      <c r="AT209" s="512"/>
      <c r="AU209" s="512"/>
      <c r="AV209" s="512"/>
      <c r="AW209" s="513"/>
    </row>
    <row r="210" spans="1:49" s="75" customFormat="1" ht="21" customHeight="1" thickBot="1" x14ac:dyDescent="0.3">
      <c r="A210" s="522"/>
      <c r="B210" s="497" t="str">
        <f>IF(ISBLANK(B208),"",CONCATENATE(LEFT(INDEX(B$71:B$102,MATCH(LEFT(B208,11)&amp;"*",B$71:B$102,0)+2),FIND("-",INDEX(B$71:B$102,MATCH(LEFT(B208,11)&amp;"*",B$71:B$102,0)+2))),A208))</f>
        <v/>
      </c>
      <c r="C210" s="498"/>
      <c r="D210" s="499"/>
      <c r="E210" s="429"/>
      <c r="F210" s="428"/>
      <c r="G210" s="430"/>
      <c r="H210" s="431"/>
      <c r="I210" s="431"/>
      <c r="J210" s="432"/>
      <c r="K210" s="434"/>
      <c r="L210" s="428"/>
      <c r="M210" s="187"/>
      <c r="N210" s="497" t="str">
        <f>IF(ISBLANK(N208),"",CONCATENATE(LEFT(INDEX(N$71:N$102,MATCH(LEFT(N208,11)&amp;"*",N$71:N$102,0)+2),FIND("-",INDEX(N$71:N$102,MATCH(LEFT(N208,11)&amp;"*",N$71:N$102,0)+2))),$A208))</f>
        <v>L432.19.06.S6-03</v>
      </c>
      <c r="O210" s="498"/>
      <c r="P210" s="499"/>
      <c r="Q210" s="363">
        <v>3</v>
      </c>
      <c r="R210" s="364" t="s">
        <v>5</v>
      </c>
      <c r="S210" s="365">
        <v>28</v>
      </c>
      <c r="T210" s="366">
        <v>0</v>
      </c>
      <c r="U210" s="366">
        <v>14</v>
      </c>
      <c r="V210" s="367">
        <v>0</v>
      </c>
      <c r="W210" s="434">
        <v>0</v>
      </c>
      <c r="X210" s="428" t="s">
        <v>59</v>
      </c>
      <c r="Y210" s="187">
        <f>Q210*25-S210-T210-U210-V210-W210</f>
        <v>33</v>
      </c>
      <c r="Z210" s="497" t="str">
        <f>IF(ISBLANK(Z208),"",CONCATENATE(LEFT(INDEX(Z$71:Z$102,MATCH(LEFT(Z208,11)&amp;"*",Z$71:Z$102,0)+2),FIND("-",INDEX(Z$71:Z$102,MATCH(LEFT(Z208,11)&amp;"*",Z$71:Z$102,0)+2))),$A208))</f>
        <v>L432.19.07.S4-03</v>
      </c>
      <c r="AA210" s="498"/>
      <c r="AB210" s="499"/>
      <c r="AC210" s="435">
        <v>5</v>
      </c>
      <c r="AD210" s="436" t="s">
        <v>5</v>
      </c>
      <c r="AE210" s="437">
        <v>28</v>
      </c>
      <c r="AF210" s="438">
        <v>0</v>
      </c>
      <c r="AG210" s="438">
        <v>28</v>
      </c>
      <c r="AH210" s="439">
        <v>14</v>
      </c>
      <c r="AI210" s="440">
        <v>0</v>
      </c>
      <c r="AJ210" s="436" t="s">
        <v>59</v>
      </c>
      <c r="AK210" s="187">
        <f>AC210*25-AE210-AF210-AG210-AH210-AI210</f>
        <v>55</v>
      </c>
      <c r="AL210" s="497" t="str">
        <f>IF(ISBLANK(AL208),"",CONCATENATE(LEFT(INDEX(AL$71:AL$102,MATCH(LEFT(AL208,11)&amp;"*",AL$71:AL$102,0)+2),FIND("-",INDEX(AL$71:AL$102,MATCH(LEFT(AL208,11)&amp;"*",AL$71:AL$102,0)+2))),$A208))</f>
        <v>L432.19.08.S4-03</v>
      </c>
      <c r="AM210" s="498"/>
      <c r="AN210" s="499"/>
      <c r="AO210" s="435">
        <v>4</v>
      </c>
      <c r="AP210" s="436" t="s">
        <v>5</v>
      </c>
      <c r="AQ210" s="437">
        <v>28</v>
      </c>
      <c r="AR210" s="438">
        <v>0</v>
      </c>
      <c r="AS210" s="438">
        <v>14</v>
      </c>
      <c r="AT210" s="439">
        <v>14</v>
      </c>
      <c r="AU210" s="440">
        <v>0</v>
      </c>
      <c r="AV210" s="436" t="s">
        <v>59</v>
      </c>
      <c r="AW210" s="187">
        <f>AO210*25-AQ210-AR210-AS210-AT210-AU210</f>
        <v>44</v>
      </c>
    </row>
    <row r="211" spans="1:49" s="75" customFormat="1" ht="21" customHeight="1" thickTop="1" x14ac:dyDescent="0.25">
      <c r="A211" s="520" t="s">
        <v>69</v>
      </c>
      <c r="B211" s="508"/>
      <c r="C211" s="509"/>
      <c r="D211" s="509"/>
      <c r="E211" s="509"/>
      <c r="F211" s="509"/>
      <c r="G211" s="509"/>
      <c r="H211" s="509"/>
      <c r="I211" s="509"/>
      <c r="J211" s="509"/>
      <c r="K211" s="509"/>
      <c r="L211" s="509"/>
      <c r="M211" s="510"/>
      <c r="N211" s="508" t="s">
        <v>373</v>
      </c>
      <c r="O211" s="509"/>
      <c r="P211" s="509"/>
      <c r="Q211" s="509"/>
      <c r="R211" s="509"/>
      <c r="S211" s="509"/>
      <c r="T211" s="509"/>
      <c r="U211" s="509"/>
      <c r="V211" s="509"/>
      <c r="W211" s="509"/>
      <c r="X211" s="509"/>
      <c r="Y211" s="510"/>
      <c r="Z211" s="508" t="s">
        <v>399</v>
      </c>
      <c r="AA211" s="509"/>
      <c r="AB211" s="509"/>
      <c r="AC211" s="509"/>
      <c r="AD211" s="509"/>
      <c r="AE211" s="509"/>
      <c r="AF211" s="509"/>
      <c r="AG211" s="509"/>
      <c r="AH211" s="509"/>
      <c r="AI211" s="509"/>
      <c r="AJ211" s="509"/>
      <c r="AK211" s="510"/>
      <c r="AL211" s="508" t="s">
        <v>411</v>
      </c>
      <c r="AM211" s="509"/>
      <c r="AN211" s="509"/>
      <c r="AO211" s="509"/>
      <c r="AP211" s="509"/>
      <c r="AQ211" s="509"/>
      <c r="AR211" s="509"/>
      <c r="AS211" s="509"/>
      <c r="AT211" s="509"/>
      <c r="AU211" s="509"/>
      <c r="AV211" s="509"/>
      <c r="AW211" s="510"/>
    </row>
    <row r="212" spans="1:49" s="75" customFormat="1" ht="21" customHeight="1" x14ac:dyDescent="0.25">
      <c r="A212" s="521"/>
      <c r="B212" s="511"/>
      <c r="C212" s="512"/>
      <c r="D212" s="512"/>
      <c r="E212" s="512"/>
      <c r="F212" s="512"/>
      <c r="G212" s="512"/>
      <c r="H212" s="512"/>
      <c r="I212" s="512"/>
      <c r="J212" s="512"/>
      <c r="K212" s="512"/>
      <c r="L212" s="512"/>
      <c r="M212" s="513"/>
      <c r="N212" s="511"/>
      <c r="O212" s="512"/>
      <c r="P212" s="512"/>
      <c r="Q212" s="512"/>
      <c r="R212" s="512"/>
      <c r="S212" s="512"/>
      <c r="T212" s="512"/>
      <c r="U212" s="512"/>
      <c r="V212" s="512"/>
      <c r="W212" s="512"/>
      <c r="X212" s="512"/>
      <c r="Y212" s="513"/>
      <c r="Z212" s="511"/>
      <c r="AA212" s="512"/>
      <c r="AB212" s="512"/>
      <c r="AC212" s="512"/>
      <c r="AD212" s="512"/>
      <c r="AE212" s="512"/>
      <c r="AF212" s="512"/>
      <c r="AG212" s="512"/>
      <c r="AH212" s="512"/>
      <c r="AI212" s="512"/>
      <c r="AJ212" s="512"/>
      <c r="AK212" s="513"/>
      <c r="AL212" s="511"/>
      <c r="AM212" s="512"/>
      <c r="AN212" s="512"/>
      <c r="AO212" s="512"/>
      <c r="AP212" s="512"/>
      <c r="AQ212" s="512"/>
      <c r="AR212" s="512"/>
      <c r="AS212" s="512"/>
      <c r="AT212" s="512"/>
      <c r="AU212" s="512"/>
      <c r="AV212" s="512"/>
      <c r="AW212" s="513"/>
    </row>
    <row r="213" spans="1:49" s="75" customFormat="1" ht="21" customHeight="1" thickBot="1" x14ac:dyDescent="0.3">
      <c r="A213" s="522"/>
      <c r="B213" s="497" t="str">
        <f>IF(ISBLANK(B211),"",CONCATENATE(LEFT(INDEX(B$71:B$102,MATCH(LEFT(B211,11)&amp;"*",B$71:B$102,0)+2),FIND("-",INDEX(B$71:B$102,MATCH(LEFT(B211,11)&amp;"*",B$71:B$102,0)+2))),A211))</f>
        <v/>
      </c>
      <c r="C213" s="498"/>
      <c r="D213" s="499"/>
      <c r="E213" s="429"/>
      <c r="F213" s="428"/>
      <c r="G213" s="430"/>
      <c r="H213" s="431"/>
      <c r="I213" s="431"/>
      <c r="J213" s="432"/>
      <c r="K213" s="434"/>
      <c r="L213" s="428"/>
      <c r="M213" s="187"/>
      <c r="N213" s="497" t="str">
        <f>IF(ISBLANK(N211),"",CONCATENATE(LEFT(INDEX(N$71:N$102,MATCH(LEFT(N211,11)&amp;"*",N$71:N$102,0)+2),FIND("-",INDEX(N$71:N$102,MATCH(LEFT(N211,11)&amp;"*",N$71:N$102,0)+2))),$A211))</f>
        <v>L432.19.06.S6-04</v>
      </c>
      <c r="O213" s="498"/>
      <c r="P213" s="499"/>
      <c r="Q213" s="363">
        <v>3</v>
      </c>
      <c r="R213" s="364" t="s">
        <v>5</v>
      </c>
      <c r="S213" s="365">
        <v>28</v>
      </c>
      <c r="T213" s="366">
        <v>0</v>
      </c>
      <c r="U213" s="366">
        <v>14</v>
      </c>
      <c r="V213" s="367">
        <v>0</v>
      </c>
      <c r="W213" s="434">
        <v>0</v>
      </c>
      <c r="X213" s="428" t="s">
        <v>59</v>
      </c>
      <c r="Y213" s="187">
        <f>Q213*25-S213-T213-U213-V213-W213</f>
        <v>33</v>
      </c>
      <c r="Z213" s="497" t="str">
        <f>IF(ISBLANK(Z211),"",CONCATENATE(LEFT(INDEX(Z$71:Z$102,MATCH(LEFT(Z211,11)&amp;"*",Z$71:Z$102,0)+2),FIND("-",INDEX(Z$71:Z$102,MATCH(LEFT(Z211,11)&amp;"*",Z$71:Z$102,0)+2))),$A211))</f>
        <v>L432.19.07.S5-04</v>
      </c>
      <c r="AA213" s="498"/>
      <c r="AB213" s="499"/>
      <c r="AC213" s="435">
        <v>5</v>
      </c>
      <c r="AD213" s="436" t="s">
        <v>5</v>
      </c>
      <c r="AE213" s="437">
        <v>28</v>
      </c>
      <c r="AF213" s="438">
        <v>0</v>
      </c>
      <c r="AG213" s="438">
        <v>14</v>
      </c>
      <c r="AH213" s="439">
        <v>14</v>
      </c>
      <c r="AI213" s="440">
        <v>0</v>
      </c>
      <c r="AJ213" s="436" t="s">
        <v>59</v>
      </c>
      <c r="AK213" s="187">
        <f>AC213*25-AE213-AF213-AG213-AH213-AI213</f>
        <v>69</v>
      </c>
      <c r="AL213" s="497" t="str">
        <f>IF(ISBLANK(AL211),"",CONCATENATE(LEFT(INDEX(AL$71:AL$102,MATCH(LEFT(AL211,11)&amp;"*",AL$71:AL$102,0)+2),FIND("-",INDEX(AL$71:AL$102,MATCH(LEFT(AL211,11)&amp;"*",AL$71:AL$102,0)+2))),$A211))</f>
        <v>L432.19.08.S4-04</v>
      </c>
      <c r="AM213" s="498"/>
      <c r="AN213" s="499"/>
      <c r="AO213" s="435">
        <v>4</v>
      </c>
      <c r="AP213" s="436" t="s">
        <v>5</v>
      </c>
      <c r="AQ213" s="437">
        <v>28</v>
      </c>
      <c r="AR213" s="438">
        <v>0</v>
      </c>
      <c r="AS213" s="438">
        <v>14</v>
      </c>
      <c r="AT213" s="439">
        <v>14</v>
      </c>
      <c r="AU213" s="440">
        <v>0</v>
      </c>
      <c r="AV213" s="436" t="s">
        <v>59</v>
      </c>
      <c r="AW213" s="187">
        <f>AO213*25-AQ213-AR213-AS213-AT213-AU213</f>
        <v>44</v>
      </c>
    </row>
    <row r="214" spans="1:49" s="75" customFormat="1" ht="21" customHeight="1" thickTop="1" x14ac:dyDescent="0.25">
      <c r="A214" s="520" t="s">
        <v>83</v>
      </c>
      <c r="B214" s="508"/>
      <c r="C214" s="509"/>
      <c r="D214" s="509"/>
      <c r="E214" s="509"/>
      <c r="F214" s="509"/>
      <c r="G214" s="509"/>
      <c r="H214" s="509"/>
      <c r="I214" s="509"/>
      <c r="J214" s="509"/>
      <c r="K214" s="509"/>
      <c r="L214" s="509"/>
      <c r="M214" s="510"/>
      <c r="N214" s="508" t="s">
        <v>416</v>
      </c>
      <c r="O214" s="509"/>
      <c r="P214" s="509"/>
      <c r="Q214" s="509"/>
      <c r="R214" s="509"/>
      <c r="S214" s="509"/>
      <c r="T214" s="509"/>
      <c r="U214" s="509"/>
      <c r="V214" s="509"/>
      <c r="W214" s="509"/>
      <c r="X214" s="509"/>
      <c r="Y214" s="510"/>
      <c r="Z214" s="508" t="s">
        <v>400</v>
      </c>
      <c r="AA214" s="509"/>
      <c r="AB214" s="509"/>
      <c r="AC214" s="509"/>
      <c r="AD214" s="509"/>
      <c r="AE214" s="509"/>
      <c r="AF214" s="509"/>
      <c r="AG214" s="509"/>
      <c r="AH214" s="509"/>
      <c r="AI214" s="509"/>
      <c r="AJ214" s="509"/>
      <c r="AK214" s="510"/>
      <c r="AL214" s="508" t="s">
        <v>412</v>
      </c>
      <c r="AM214" s="509"/>
      <c r="AN214" s="509"/>
      <c r="AO214" s="509"/>
      <c r="AP214" s="509"/>
      <c r="AQ214" s="509"/>
      <c r="AR214" s="509"/>
      <c r="AS214" s="509"/>
      <c r="AT214" s="509"/>
      <c r="AU214" s="509"/>
      <c r="AV214" s="509"/>
      <c r="AW214" s="510"/>
    </row>
    <row r="215" spans="1:49" s="75" customFormat="1" ht="21" customHeight="1" x14ac:dyDescent="0.25">
      <c r="A215" s="521"/>
      <c r="B215" s="511"/>
      <c r="C215" s="512"/>
      <c r="D215" s="512"/>
      <c r="E215" s="512"/>
      <c r="F215" s="512"/>
      <c r="G215" s="512"/>
      <c r="H215" s="512"/>
      <c r="I215" s="512"/>
      <c r="J215" s="512"/>
      <c r="K215" s="512"/>
      <c r="L215" s="512"/>
      <c r="M215" s="513"/>
      <c r="N215" s="511"/>
      <c r="O215" s="512"/>
      <c r="P215" s="512"/>
      <c r="Q215" s="512"/>
      <c r="R215" s="512"/>
      <c r="S215" s="512"/>
      <c r="T215" s="512"/>
      <c r="U215" s="512"/>
      <c r="V215" s="512"/>
      <c r="W215" s="512"/>
      <c r="X215" s="512"/>
      <c r="Y215" s="513"/>
      <c r="Z215" s="511"/>
      <c r="AA215" s="512"/>
      <c r="AB215" s="512"/>
      <c r="AC215" s="512"/>
      <c r="AD215" s="512"/>
      <c r="AE215" s="512"/>
      <c r="AF215" s="512"/>
      <c r="AG215" s="512"/>
      <c r="AH215" s="512"/>
      <c r="AI215" s="512"/>
      <c r="AJ215" s="512"/>
      <c r="AK215" s="513"/>
      <c r="AL215" s="511"/>
      <c r="AM215" s="512"/>
      <c r="AN215" s="512"/>
      <c r="AO215" s="512"/>
      <c r="AP215" s="512"/>
      <c r="AQ215" s="512"/>
      <c r="AR215" s="512"/>
      <c r="AS215" s="512"/>
      <c r="AT215" s="512"/>
      <c r="AU215" s="512"/>
      <c r="AV215" s="512"/>
      <c r="AW215" s="513"/>
    </row>
    <row r="216" spans="1:49" s="75" customFormat="1" ht="21" customHeight="1" thickBot="1" x14ac:dyDescent="0.3">
      <c r="A216" s="522"/>
      <c r="B216" s="497" t="str">
        <f>IF(ISBLANK(B214),"",CONCATENATE(LEFT(INDEX(B$71:B$102,MATCH(LEFT(B214,11)&amp;"*",B$71:B$102,0)+2),FIND("-",INDEX(B$71:B$102,MATCH(LEFT(B214,11)&amp;"*",B$71:B$102,0)+2))),A214))</f>
        <v/>
      </c>
      <c r="C216" s="498"/>
      <c r="D216" s="499"/>
      <c r="E216" s="304"/>
      <c r="F216" s="210"/>
      <c r="G216" s="205"/>
      <c r="H216" s="207"/>
      <c r="I216" s="207"/>
      <c r="J216" s="206"/>
      <c r="K216" s="209"/>
      <c r="L216" s="187"/>
      <c r="M216" s="187"/>
      <c r="N216" s="497" t="str">
        <f>IF(ISBLANK(N214),"",CONCATENATE(LEFT(INDEX(N$71:N$102,MATCH(LEFT(N214,11)&amp;"*",N$71:N$102,0)+2),FIND("-",INDEX(N$71:N$102,MATCH(LEFT(N214,11)&amp;"*",N$71:N$102,0)+2))),$A214))</f>
        <v>L432.19.06.S7-05</v>
      </c>
      <c r="O216" s="498"/>
      <c r="P216" s="499"/>
      <c r="Q216" s="363">
        <v>4</v>
      </c>
      <c r="R216" s="364" t="s">
        <v>295</v>
      </c>
      <c r="S216" s="365">
        <v>28</v>
      </c>
      <c r="T216" s="366">
        <v>0</v>
      </c>
      <c r="U216" s="366">
        <v>14</v>
      </c>
      <c r="V216" s="367">
        <v>14</v>
      </c>
      <c r="W216" s="434">
        <v>0</v>
      </c>
      <c r="X216" s="428" t="s">
        <v>59</v>
      </c>
      <c r="Y216" s="187">
        <f>Q216*25-S216-T216-U216-V216-W216</f>
        <v>44</v>
      </c>
      <c r="Z216" s="497" t="str">
        <f>IF(ISBLANK(Z214),"",CONCATENATE(LEFT(INDEX(Z$71:Z$102,MATCH(LEFT(Z214,11)&amp;"*",Z$71:Z$102,0)+2),FIND("-",INDEX(Z$71:Z$102,MATCH(LEFT(Z214,11)&amp;"*",Z$71:Z$102,0)+2))),$A214))</f>
        <v>L432.19.07.S6-05</v>
      </c>
      <c r="AA216" s="498"/>
      <c r="AB216" s="499"/>
      <c r="AC216" s="435">
        <v>4</v>
      </c>
      <c r="AD216" s="436" t="s">
        <v>5</v>
      </c>
      <c r="AE216" s="437">
        <v>28</v>
      </c>
      <c r="AF216" s="438">
        <v>0</v>
      </c>
      <c r="AG216" s="438">
        <v>21</v>
      </c>
      <c r="AH216" s="439">
        <v>14</v>
      </c>
      <c r="AI216" s="440">
        <v>0</v>
      </c>
      <c r="AJ216" s="436" t="s">
        <v>59</v>
      </c>
      <c r="AK216" s="187">
        <f>AC216*25-AE216-AF216-AG216-AH216-AI216</f>
        <v>37</v>
      </c>
      <c r="AL216" s="497" t="str">
        <f>IF(ISBLANK(AL214),"",CONCATENATE(LEFT(INDEX(AL$71:AL$102,MATCH(LEFT(AL214,11)&amp;"*",AL$71:AL$102,0)+2),FIND("-",INDEX(AL$71:AL$102,MATCH(LEFT(AL214,11)&amp;"*",AL$71:AL$102,0)+2))),$A214))</f>
        <v>L432.19.08.S5-05</v>
      </c>
      <c r="AM216" s="498"/>
      <c r="AN216" s="499"/>
      <c r="AO216" s="435">
        <v>4</v>
      </c>
      <c r="AP216" s="436" t="s">
        <v>5</v>
      </c>
      <c r="AQ216" s="437">
        <v>21</v>
      </c>
      <c r="AR216" s="438">
        <v>0</v>
      </c>
      <c r="AS216" s="438">
        <v>14</v>
      </c>
      <c r="AT216" s="439">
        <v>0</v>
      </c>
      <c r="AU216" s="440"/>
      <c r="AV216" s="436" t="s">
        <v>59</v>
      </c>
      <c r="AW216" s="187">
        <f>AO216*25-AQ216-AR216-AS216-AT216-AU216</f>
        <v>65</v>
      </c>
    </row>
    <row r="217" spans="1:49" s="75" customFormat="1" ht="21" customHeight="1" thickTop="1" x14ac:dyDescent="0.25">
      <c r="A217" s="520" t="s">
        <v>84</v>
      </c>
      <c r="B217" s="508"/>
      <c r="C217" s="509"/>
      <c r="D217" s="509"/>
      <c r="E217" s="509"/>
      <c r="F217" s="509"/>
      <c r="G217" s="509"/>
      <c r="H217" s="509"/>
      <c r="I217" s="509"/>
      <c r="J217" s="509"/>
      <c r="K217" s="509"/>
      <c r="L217" s="509"/>
      <c r="M217" s="510"/>
      <c r="N217" s="508" t="s">
        <v>374</v>
      </c>
      <c r="O217" s="509"/>
      <c r="P217" s="509"/>
      <c r="Q217" s="509"/>
      <c r="R217" s="509"/>
      <c r="S217" s="509"/>
      <c r="T217" s="509"/>
      <c r="U217" s="509"/>
      <c r="V217" s="509"/>
      <c r="W217" s="509"/>
      <c r="X217" s="509"/>
      <c r="Y217" s="510"/>
      <c r="Z217" s="508" t="s">
        <v>401</v>
      </c>
      <c r="AA217" s="509"/>
      <c r="AB217" s="509"/>
      <c r="AC217" s="509"/>
      <c r="AD217" s="509"/>
      <c r="AE217" s="509"/>
      <c r="AF217" s="509"/>
      <c r="AG217" s="509"/>
      <c r="AH217" s="509"/>
      <c r="AI217" s="509"/>
      <c r="AJ217" s="509"/>
      <c r="AK217" s="510"/>
      <c r="AL217" s="508" t="s">
        <v>413</v>
      </c>
      <c r="AM217" s="509"/>
      <c r="AN217" s="509"/>
      <c r="AO217" s="509"/>
      <c r="AP217" s="509"/>
      <c r="AQ217" s="509"/>
      <c r="AR217" s="509"/>
      <c r="AS217" s="509"/>
      <c r="AT217" s="509"/>
      <c r="AU217" s="509"/>
      <c r="AV217" s="509"/>
      <c r="AW217" s="510"/>
    </row>
    <row r="218" spans="1:49" s="75" customFormat="1" ht="21" customHeight="1" x14ac:dyDescent="0.25">
      <c r="A218" s="521"/>
      <c r="B218" s="511"/>
      <c r="C218" s="512"/>
      <c r="D218" s="512"/>
      <c r="E218" s="512"/>
      <c r="F218" s="512"/>
      <c r="G218" s="512"/>
      <c r="H218" s="512"/>
      <c r="I218" s="512"/>
      <c r="J218" s="512"/>
      <c r="K218" s="512"/>
      <c r="L218" s="512"/>
      <c r="M218" s="513"/>
      <c r="N218" s="511"/>
      <c r="O218" s="512"/>
      <c r="P218" s="512"/>
      <c r="Q218" s="512"/>
      <c r="R218" s="512"/>
      <c r="S218" s="512"/>
      <c r="T218" s="512"/>
      <c r="U218" s="512"/>
      <c r="V218" s="512"/>
      <c r="W218" s="512"/>
      <c r="X218" s="512"/>
      <c r="Y218" s="513"/>
      <c r="Z218" s="511"/>
      <c r="AA218" s="512"/>
      <c r="AB218" s="512"/>
      <c r="AC218" s="512"/>
      <c r="AD218" s="512"/>
      <c r="AE218" s="512"/>
      <c r="AF218" s="512"/>
      <c r="AG218" s="512"/>
      <c r="AH218" s="512"/>
      <c r="AI218" s="512"/>
      <c r="AJ218" s="512"/>
      <c r="AK218" s="513"/>
      <c r="AL218" s="511"/>
      <c r="AM218" s="512"/>
      <c r="AN218" s="512"/>
      <c r="AO218" s="512"/>
      <c r="AP218" s="512"/>
      <c r="AQ218" s="512"/>
      <c r="AR218" s="512"/>
      <c r="AS218" s="512"/>
      <c r="AT218" s="512"/>
      <c r="AU218" s="512"/>
      <c r="AV218" s="512"/>
      <c r="AW218" s="513"/>
    </row>
    <row r="219" spans="1:49" s="75" customFormat="1" ht="21" customHeight="1" thickBot="1" x14ac:dyDescent="0.3">
      <c r="A219" s="522"/>
      <c r="B219" s="497" t="str">
        <f>IF(ISBLANK(B217),"",CONCATENATE(LEFT(INDEX(B$71:B$102,MATCH(LEFT(B217,11)&amp;"*",B$71:B$102,0)+2),FIND("-",INDEX(B$71:B$102,MATCH(LEFT(B217,11)&amp;"*",B$71:B$102,0)+2))),A217))</f>
        <v/>
      </c>
      <c r="C219" s="498"/>
      <c r="D219" s="499"/>
      <c r="E219" s="193"/>
      <c r="F219" s="203"/>
      <c r="G219" s="195"/>
      <c r="H219" s="196"/>
      <c r="I219" s="196"/>
      <c r="J219" s="197"/>
      <c r="K219" s="198"/>
      <c r="L219" s="198"/>
      <c r="M219" s="198"/>
      <c r="N219" s="497" t="str">
        <f>IF(ISBLANK(N217),"",CONCATENATE(LEFT(INDEX(N$71:N$102,MATCH(LEFT(N217,11)&amp;"*",N$71:N$102,0)+2),FIND("-",INDEX(N$71:N$102,MATCH(LEFT(N217,11)&amp;"*",N$71:N$102,0)+2))),$A217))</f>
        <v>L432.19.06.S7-06</v>
      </c>
      <c r="O219" s="498"/>
      <c r="P219" s="499"/>
      <c r="Q219" s="363">
        <v>4</v>
      </c>
      <c r="R219" s="364" t="s">
        <v>295</v>
      </c>
      <c r="S219" s="365">
        <v>28</v>
      </c>
      <c r="T219" s="366">
        <v>0</v>
      </c>
      <c r="U219" s="366">
        <v>14</v>
      </c>
      <c r="V219" s="367">
        <v>14</v>
      </c>
      <c r="W219" s="434">
        <v>0</v>
      </c>
      <c r="X219" s="428" t="s">
        <v>59</v>
      </c>
      <c r="Y219" s="187">
        <f>Q219*25-S219-T219-U219-V219-W219</f>
        <v>44</v>
      </c>
      <c r="Z219" s="497" t="str">
        <f>IF(ISBLANK(Z217),"",CONCATENATE(LEFT(INDEX(Z$71:Z$102,MATCH(LEFT(Z217,11)&amp;"*",Z$71:Z$102,0)+2),FIND("-",INDEX(Z$71:Z$102,MATCH(LEFT(Z217,11)&amp;"*",Z$71:Z$102,0)+2))),$A217))</f>
        <v>L432.19.07.S2-06</v>
      </c>
      <c r="AA219" s="498"/>
      <c r="AB219" s="499"/>
      <c r="AC219" s="363">
        <v>5</v>
      </c>
      <c r="AD219" s="364" t="s">
        <v>5</v>
      </c>
      <c r="AE219" s="365">
        <v>28</v>
      </c>
      <c r="AF219" s="366">
        <v>0</v>
      </c>
      <c r="AG219" s="366">
        <v>14</v>
      </c>
      <c r="AH219" s="367">
        <v>0</v>
      </c>
      <c r="AI219" s="362">
        <v>0</v>
      </c>
      <c r="AJ219" s="364" t="s">
        <v>59</v>
      </c>
      <c r="AK219" s="187">
        <f>AC219*25-AE219-AF219-AG219-AH219-AI219</f>
        <v>83</v>
      </c>
      <c r="AL219" s="497" t="str">
        <f>IF(ISBLANK(AL217),"",CONCATENATE(LEFT(INDEX(AL$71:AL$102,MATCH(LEFT(AL217,11)&amp;"*",AL$71:AL$102,0)+2),FIND("-",INDEX(AL$71:AL$102,MATCH(LEFT(AL217,11)&amp;"*",AL$71:AL$102,0)+2))),$A217))</f>
        <v>L432.19.08.S5-06</v>
      </c>
      <c r="AM219" s="498"/>
      <c r="AN219" s="499"/>
      <c r="AO219" s="435">
        <v>4</v>
      </c>
      <c r="AP219" s="436" t="s">
        <v>5</v>
      </c>
      <c r="AQ219" s="437">
        <v>21</v>
      </c>
      <c r="AR219" s="438">
        <v>0</v>
      </c>
      <c r="AS219" s="438">
        <v>14</v>
      </c>
      <c r="AT219" s="439">
        <v>0</v>
      </c>
      <c r="AU219" s="440"/>
      <c r="AV219" s="436" t="s">
        <v>59</v>
      </c>
      <c r="AW219" s="187">
        <f>AO219*25-AQ219-AR219-AS219-AT219-AU219</f>
        <v>65</v>
      </c>
    </row>
    <row r="220" spans="1:49" s="75" customFormat="1" ht="21" customHeight="1" thickTop="1" x14ac:dyDescent="0.25">
      <c r="A220" s="520" t="s">
        <v>85</v>
      </c>
      <c r="B220" s="508"/>
      <c r="C220" s="509"/>
      <c r="D220" s="509"/>
      <c r="E220" s="509"/>
      <c r="F220" s="509"/>
      <c r="G220" s="509"/>
      <c r="H220" s="509"/>
      <c r="I220" s="509"/>
      <c r="J220" s="509"/>
      <c r="K220" s="509"/>
      <c r="L220" s="509"/>
      <c r="M220" s="510"/>
      <c r="N220" s="508"/>
      <c r="O220" s="509"/>
      <c r="P220" s="509"/>
      <c r="Q220" s="509"/>
      <c r="R220" s="509"/>
      <c r="S220" s="509"/>
      <c r="T220" s="509"/>
      <c r="U220" s="509"/>
      <c r="V220" s="509"/>
      <c r="W220" s="509"/>
      <c r="X220" s="509"/>
      <c r="Y220" s="510"/>
      <c r="Z220" s="508" t="s">
        <v>402</v>
      </c>
      <c r="AA220" s="509"/>
      <c r="AB220" s="509"/>
      <c r="AC220" s="509"/>
      <c r="AD220" s="509"/>
      <c r="AE220" s="509"/>
      <c r="AF220" s="509"/>
      <c r="AG220" s="509"/>
      <c r="AH220" s="509"/>
      <c r="AI220" s="509"/>
      <c r="AJ220" s="509"/>
      <c r="AK220" s="510"/>
      <c r="AL220" s="508"/>
      <c r="AM220" s="509"/>
      <c r="AN220" s="509"/>
      <c r="AO220" s="509"/>
      <c r="AP220" s="509"/>
      <c r="AQ220" s="509"/>
      <c r="AR220" s="509"/>
      <c r="AS220" s="509"/>
      <c r="AT220" s="509"/>
      <c r="AU220" s="509"/>
      <c r="AV220" s="509"/>
      <c r="AW220" s="510"/>
    </row>
    <row r="221" spans="1:49" s="75" customFormat="1" ht="21" customHeight="1" x14ac:dyDescent="0.25">
      <c r="A221" s="521"/>
      <c r="B221" s="511"/>
      <c r="C221" s="512"/>
      <c r="D221" s="512"/>
      <c r="E221" s="512"/>
      <c r="F221" s="512"/>
      <c r="G221" s="512"/>
      <c r="H221" s="512"/>
      <c r="I221" s="512"/>
      <c r="J221" s="512"/>
      <c r="K221" s="512"/>
      <c r="L221" s="512"/>
      <c r="M221" s="513"/>
      <c r="N221" s="511"/>
      <c r="O221" s="512"/>
      <c r="P221" s="512"/>
      <c r="Q221" s="512"/>
      <c r="R221" s="512"/>
      <c r="S221" s="512"/>
      <c r="T221" s="512"/>
      <c r="U221" s="512"/>
      <c r="V221" s="512"/>
      <c r="W221" s="512"/>
      <c r="X221" s="512"/>
      <c r="Y221" s="513"/>
      <c r="Z221" s="511"/>
      <c r="AA221" s="512"/>
      <c r="AB221" s="512"/>
      <c r="AC221" s="512"/>
      <c r="AD221" s="512"/>
      <c r="AE221" s="512"/>
      <c r="AF221" s="512"/>
      <c r="AG221" s="512"/>
      <c r="AH221" s="512"/>
      <c r="AI221" s="512"/>
      <c r="AJ221" s="512"/>
      <c r="AK221" s="513"/>
      <c r="AL221" s="511"/>
      <c r="AM221" s="512"/>
      <c r="AN221" s="512"/>
      <c r="AO221" s="512"/>
      <c r="AP221" s="512"/>
      <c r="AQ221" s="512"/>
      <c r="AR221" s="512"/>
      <c r="AS221" s="512"/>
      <c r="AT221" s="512"/>
      <c r="AU221" s="512"/>
      <c r="AV221" s="512"/>
      <c r="AW221" s="513"/>
    </row>
    <row r="222" spans="1:49" s="75" customFormat="1" ht="21" customHeight="1" thickBot="1" x14ac:dyDescent="0.3">
      <c r="A222" s="522"/>
      <c r="B222" s="497" t="str">
        <f>IF(ISBLANK(B220),"",CONCATENATE(LEFT(INDEX(B$71:B$102,MATCH(LEFT(B220,11)&amp;"*",B$71:B$102,0)+2),FIND("-",INDEX(B$71:B$102,MATCH(LEFT(B220,11)&amp;"*",B$71:B$102,0)+2))),A220))</f>
        <v/>
      </c>
      <c r="C222" s="498"/>
      <c r="D222" s="499"/>
      <c r="E222" s="193"/>
      <c r="F222" s="203"/>
      <c r="G222" s="195"/>
      <c r="H222" s="196"/>
      <c r="I222" s="196"/>
      <c r="J222" s="197"/>
      <c r="K222" s="198"/>
      <c r="L222" s="198"/>
      <c r="M222" s="198"/>
      <c r="N222" s="497" t="str">
        <f>IF(ISBLANK(N220),"",CONCATENATE(LEFT(INDEX(N$71:N$102,MATCH(LEFT(N220,11)&amp;"*",N$71:N$102,0)+2),FIND("-",INDEX(N$71:N$102,MATCH(LEFT(N220,11)&amp;"*",N$71:N$102,0)+2))),$A220))</f>
        <v/>
      </c>
      <c r="O222" s="498"/>
      <c r="P222" s="499"/>
      <c r="Q222" s="304"/>
      <c r="R222" s="210"/>
      <c r="S222" s="205"/>
      <c r="T222" s="207"/>
      <c r="U222" s="207"/>
      <c r="V222" s="206"/>
      <c r="W222" s="209"/>
      <c r="X222" s="187"/>
      <c r="Y222" s="187"/>
      <c r="Z222" s="497" t="str">
        <f>IF(ISBLANK(Z220),"",CONCATENATE(LEFT(INDEX(Z$71:Z$102,MATCH(LEFT(Z220,11)&amp;"*",Z$71:Z$102,0)+2),FIND("-",INDEX(Z$71:Z$102,MATCH(LEFT(Z220,11)&amp;"*",Z$71:Z$102,0)+2))),$A220))</f>
        <v>L432.19.07.S3-07</v>
      </c>
      <c r="AA222" s="498"/>
      <c r="AB222" s="499"/>
      <c r="AC222" s="435">
        <v>5</v>
      </c>
      <c r="AD222" s="436" t="s">
        <v>5</v>
      </c>
      <c r="AE222" s="437">
        <v>28</v>
      </c>
      <c r="AF222" s="438">
        <v>0</v>
      </c>
      <c r="AG222" s="438">
        <v>14</v>
      </c>
      <c r="AH222" s="439">
        <v>21</v>
      </c>
      <c r="AI222" s="440">
        <v>0</v>
      </c>
      <c r="AJ222" s="436" t="s">
        <v>59</v>
      </c>
      <c r="AK222" s="187">
        <f>AC222*25-AE222-AF222-AG222-AH222-AI222</f>
        <v>62</v>
      </c>
      <c r="AL222" s="497" t="str">
        <f>IF(ISBLANK(AL220),"",CONCATENATE(LEFT(INDEX(AL$71:AL$102,MATCH(LEFT(AL220,11)&amp;"*",AL$71:AL$102,0)+2),FIND("-",INDEX(AL$71:AL$102,MATCH(LEFT(AL220,11)&amp;"*",AL$71:AL$102,0)+2))),$A220))</f>
        <v/>
      </c>
      <c r="AM222" s="498"/>
      <c r="AN222" s="499"/>
      <c r="AO222" s="429"/>
      <c r="AP222" s="428"/>
      <c r="AQ222" s="430"/>
      <c r="AR222" s="431"/>
      <c r="AS222" s="431"/>
      <c r="AT222" s="432"/>
      <c r="AU222" s="434"/>
      <c r="AV222" s="428"/>
      <c r="AW222" s="187"/>
    </row>
    <row r="223" spans="1:49" s="75" customFormat="1" ht="21" customHeight="1" thickTop="1" x14ac:dyDescent="0.25">
      <c r="A223" s="520" t="s">
        <v>86</v>
      </c>
      <c r="B223" s="508"/>
      <c r="C223" s="509"/>
      <c r="D223" s="509"/>
      <c r="E223" s="509"/>
      <c r="F223" s="509"/>
      <c r="G223" s="509"/>
      <c r="H223" s="509"/>
      <c r="I223" s="509"/>
      <c r="J223" s="509"/>
      <c r="K223" s="509"/>
      <c r="L223" s="509"/>
      <c r="M223" s="510"/>
      <c r="N223" s="508"/>
      <c r="O223" s="509"/>
      <c r="P223" s="509"/>
      <c r="Q223" s="509"/>
      <c r="R223" s="509"/>
      <c r="S223" s="509"/>
      <c r="T223" s="509"/>
      <c r="U223" s="509"/>
      <c r="V223" s="509"/>
      <c r="W223" s="509"/>
      <c r="X223" s="509"/>
      <c r="Y223" s="510"/>
      <c r="Z223" s="508" t="s">
        <v>403</v>
      </c>
      <c r="AA223" s="509"/>
      <c r="AB223" s="509"/>
      <c r="AC223" s="509"/>
      <c r="AD223" s="509"/>
      <c r="AE223" s="509"/>
      <c r="AF223" s="509"/>
      <c r="AG223" s="509"/>
      <c r="AH223" s="509"/>
      <c r="AI223" s="509"/>
      <c r="AJ223" s="509"/>
      <c r="AK223" s="510"/>
      <c r="AL223" s="508"/>
      <c r="AM223" s="509"/>
      <c r="AN223" s="509"/>
      <c r="AO223" s="509"/>
      <c r="AP223" s="509"/>
      <c r="AQ223" s="509"/>
      <c r="AR223" s="509"/>
      <c r="AS223" s="509"/>
      <c r="AT223" s="509"/>
      <c r="AU223" s="509"/>
      <c r="AV223" s="509"/>
      <c r="AW223" s="510"/>
    </row>
    <row r="224" spans="1:49" s="75" customFormat="1" ht="21" customHeight="1" x14ac:dyDescent="0.25">
      <c r="A224" s="521"/>
      <c r="B224" s="511"/>
      <c r="C224" s="512"/>
      <c r="D224" s="512"/>
      <c r="E224" s="512"/>
      <c r="F224" s="512"/>
      <c r="G224" s="512"/>
      <c r="H224" s="512"/>
      <c r="I224" s="512"/>
      <c r="J224" s="512"/>
      <c r="K224" s="512"/>
      <c r="L224" s="512"/>
      <c r="M224" s="513"/>
      <c r="N224" s="511"/>
      <c r="O224" s="512"/>
      <c r="P224" s="512"/>
      <c r="Q224" s="512"/>
      <c r="R224" s="512"/>
      <c r="S224" s="512"/>
      <c r="T224" s="512"/>
      <c r="U224" s="512"/>
      <c r="V224" s="512"/>
      <c r="W224" s="512"/>
      <c r="X224" s="512"/>
      <c r="Y224" s="513"/>
      <c r="Z224" s="511"/>
      <c r="AA224" s="512"/>
      <c r="AB224" s="512"/>
      <c r="AC224" s="512"/>
      <c r="AD224" s="512"/>
      <c r="AE224" s="512"/>
      <c r="AF224" s="512"/>
      <c r="AG224" s="512"/>
      <c r="AH224" s="512"/>
      <c r="AI224" s="512"/>
      <c r="AJ224" s="512"/>
      <c r="AK224" s="513"/>
      <c r="AL224" s="511"/>
      <c r="AM224" s="512"/>
      <c r="AN224" s="512"/>
      <c r="AO224" s="512"/>
      <c r="AP224" s="512"/>
      <c r="AQ224" s="512"/>
      <c r="AR224" s="512"/>
      <c r="AS224" s="512"/>
      <c r="AT224" s="512"/>
      <c r="AU224" s="512"/>
      <c r="AV224" s="512"/>
      <c r="AW224" s="513"/>
    </row>
    <row r="225" spans="1:49" s="75" customFormat="1" ht="21" customHeight="1" thickBot="1" x14ac:dyDescent="0.3">
      <c r="A225" s="522"/>
      <c r="B225" s="497" t="str">
        <f>IF(ISBLANK(B223),"",CONCATENATE(LEFT(INDEX(B$71:B$102,MATCH(LEFT(B223,11)&amp;"*",B$71:B$102,0)+2),FIND("-",INDEX(B$71:B$102,MATCH(LEFT(B223,11)&amp;"*",B$71:B$102,0)+2))),A223))</f>
        <v/>
      </c>
      <c r="C225" s="498"/>
      <c r="D225" s="499"/>
      <c r="E225" s="193"/>
      <c r="F225" s="203"/>
      <c r="G225" s="195"/>
      <c r="H225" s="196"/>
      <c r="I225" s="196"/>
      <c r="J225" s="197"/>
      <c r="K225" s="198"/>
      <c r="L225" s="198"/>
      <c r="M225" s="198"/>
      <c r="N225" s="497" t="str">
        <f>IF(ISBLANK(N223),"",CONCATENATE(LEFT(INDEX(N$71:N$102,MATCH(LEFT(N223,11)&amp;"*",N$71:N$102,0)+2),FIND("-",INDEX(N$71:N$102,MATCH(LEFT(N223,11)&amp;"*",N$71:N$102,0)+2))),$A223))</f>
        <v/>
      </c>
      <c r="O225" s="498"/>
      <c r="P225" s="499"/>
      <c r="Q225" s="304"/>
      <c r="R225" s="210"/>
      <c r="S225" s="205"/>
      <c r="T225" s="207"/>
      <c r="U225" s="207"/>
      <c r="V225" s="206"/>
      <c r="W225" s="209"/>
      <c r="X225" s="187"/>
      <c r="Y225" s="187"/>
      <c r="Z225" s="497" t="str">
        <f>IF(ISBLANK(Z223),"",CONCATENATE(LEFT(INDEX(Z$71:Z$102,MATCH(LEFT(Z223,11)&amp;"*",Z$71:Z$102,0)+2),FIND("-",INDEX(Z$71:Z$102,MATCH(LEFT(Z223,11)&amp;"*",Z$71:Z$102,0)+2))),$A223))</f>
        <v>L432.19.07.S4-08</v>
      </c>
      <c r="AA225" s="498"/>
      <c r="AB225" s="499"/>
      <c r="AC225" s="435">
        <v>5</v>
      </c>
      <c r="AD225" s="436" t="s">
        <v>5</v>
      </c>
      <c r="AE225" s="437">
        <v>28</v>
      </c>
      <c r="AF225" s="438">
        <v>0</v>
      </c>
      <c r="AG225" s="438">
        <v>28</v>
      </c>
      <c r="AH225" s="439">
        <v>14</v>
      </c>
      <c r="AI225" s="440">
        <v>0</v>
      </c>
      <c r="AJ225" s="436" t="s">
        <v>59</v>
      </c>
      <c r="AK225" s="187">
        <f>AC225*25-AE225-AF225-AG225-AH225-AI225</f>
        <v>55</v>
      </c>
      <c r="AL225" s="497" t="str">
        <f>IF(ISBLANK(AL223),"",CONCATENATE(LEFT(INDEX(AL$71:AL$102,MATCH(LEFT(AL223,11)&amp;"*",AL$71:AL$102,0)+2),FIND("-",INDEX(AL$71:AL$102,MATCH(LEFT(AL223,11)&amp;"*",AL$71:AL$102,0)+2))),$A223))</f>
        <v/>
      </c>
      <c r="AM225" s="498"/>
      <c r="AN225" s="499"/>
      <c r="AO225" s="429"/>
      <c r="AP225" s="428"/>
      <c r="AQ225" s="430"/>
      <c r="AR225" s="431"/>
      <c r="AS225" s="431"/>
      <c r="AT225" s="432"/>
      <c r="AU225" s="434"/>
      <c r="AV225" s="428"/>
      <c r="AW225" s="187"/>
    </row>
    <row r="226" spans="1:49" s="75" customFormat="1" ht="21" customHeight="1" thickTop="1" x14ac:dyDescent="0.25">
      <c r="A226" s="520" t="s">
        <v>87</v>
      </c>
      <c r="B226" s="508"/>
      <c r="C226" s="509"/>
      <c r="D226" s="509"/>
      <c r="E226" s="509"/>
      <c r="F226" s="509"/>
      <c r="G226" s="509"/>
      <c r="H226" s="509"/>
      <c r="I226" s="509"/>
      <c r="J226" s="509"/>
      <c r="K226" s="509"/>
      <c r="L226" s="509"/>
      <c r="M226" s="510"/>
      <c r="N226" s="508"/>
      <c r="O226" s="509"/>
      <c r="P226" s="509"/>
      <c r="Q226" s="509"/>
      <c r="R226" s="509"/>
      <c r="S226" s="509"/>
      <c r="T226" s="509"/>
      <c r="U226" s="509"/>
      <c r="V226" s="509"/>
      <c r="W226" s="509"/>
      <c r="X226" s="509"/>
      <c r="Y226" s="510"/>
      <c r="Z226" s="508" t="s">
        <v>404</v>
      </c>
      <c r="AA226" s="509"/>
      <c r="AB226" s="509"/>
      <c r="AC226" s="509"/>
      <c r="AD226" s="509"/>
      <c r="AE226" s="509"/>
      <c r="AF226" s="509"/>
      <c r="AG226" s="509"/>
      <c r="AH226" s="509"/>
      <c r="AI226" s="509"/>
      <c r="AJ226" s="509"/>
      <c r="AK226" s="510"/>
      <c r="AL226" s="508"/>
      <c r="AM226" s="509"/>
      <c r="AN226" s="509"/>
      <c r="AO226" s="509"/>
      <c r="AP226" s="509"/>
      <c r="AQ226" s="509"/>
      <c r="AR226" s="509"/>
      <c r="AS226" s="509"/>
      <c r="AT226" s="509"/>
      <c r="AU226" s="509"/>
      <c r="AV226" s="509"/>
      <c r="AW226" s="510"/>
    </row>
    <row r="227" spans="1:49" s="75" customFormat="1" ht="21" customHeight="1" x14ac:dyDescent="0.25">
      <c r="A227" s="521"/>
      <c r="B227" s="511"/>
      <c r="C227" s="512"/>
      <c r="D227" s="512"/>
      <c r="E227" s="512"/>
      <c r="F227" s="512"/>
      <c r="G227" s="512"/>
      <c r="H227" s="512"/>
      <c r="I227" s="512"/>
      <c r="J227" s="512"/>
      <c r="K227" s="512"/>
      <c r="L227" s="512"/>
      <c r="M227" s="513"/>
      <c r="N227" s="511"/>
      <c r="O227" s="512"/>
      <c r="P227" s="512"/>
      <c r="Q227" s="512"/>
      <c r="R227" s="512"/>
      <c r="S227" s="512"/>
      <c r="T227" s="512"/>
      <c r="U227" s="512"/>
      <c r="V227" s="512"/>
      <c r="W227" s="512"/>
      <c r="X227" s="512"/>
      <c r="Y227" s="513"/>
      <c r="Z227" s="511"/>
      <c r="AA227" s="512"/>
      <c r="AB227" s="512"/>
      <c r="AC227" s="512"/>
      <c r="AD227" s="512"/>
      <c r="AE227" s="512"/>
      <c r="AF227" s="512"/>
      <c r="AG227" s="512"/>
      <c r="AH227" s="512"/>
      <c r="AI227" s="512"/>
      <c r="AJ227" s="512"/>
      <c r="AK227" s="513"/>
      <c r="AL227" s="511"/>
      <c r="AM227" s="512"/>
      <c r="AN227" s="512"/>
      <c r="AO227" s="512"/>
      <c r="AP227" s="512"/>
      <c r="AQ227" s="512"/>
      <c r="AR227" s="512"/>
      <c r="AS227" s="512"/>
      <c r="AT227" s="512"/>
      <c r="AU227" s="512"/>
      <c r="AV227" s="512"/>
      <c r="AW227" s="513"/>
    </row>
    <row r="228" spans="1:49" s="75" customFormat="1" ht="21" customHeight="1" thickBot="1" x14ac:dyDescent="0.3">
      <c r="A228" s="522"/>
      <c r="B228" s="497" t="str">
        <f>IF(ISBLANK(B226),"",CONCATENATE(LEFT(INDEX(B$71:B$102,MATCH(LEFT(B226,11)&amp;"*",B$71:B$102,0)+2),FIND("-",INDEX(B$71:B$102,MATCH(LEFT(B226,11)&amp;"*",B$71:B$102,0)+2))),A226))</f>
        <v/>
      </c>
      <c r="C228" s="498"/>
      <c r="D228" s="499"/>
      <c r="E228" s="193"/>
      <c r="F228" s="203"/>
      <c r="G228" s="195"/>
      <c r="H228" s="196"/>
      <c r="I228" s="196"/>
      <c r="J228" s="197"/>
      <c r="K228" s="198"/>
      <c r="L228" s="198"/>
      <c r="M228" s="198"/>
      <c r="N228" s="497" t="str">
        <f>IF(ISBLANK(N226),"",CONCATENATE(LEFT(INDEX(N$71:N$102,MATCH(LEFT(N226,11)&amp;"*",N$71:N$102,0)+2),FIND("-",INDEX(N$71:N$102,MATCH(LEFT(N226,11)&amp;"*",N$71:N$102,0)+2))),$A226))</f>
        <v/>
      </c>
      <c r="O228" s="498"/>
      <c r="P228" s="499"/>
      <c r="Q228" s="304"/>
      <c r="R228" s="210"/>
      <c r="S228" s="205"/>
      <c r="T228" s="207"/>
      <c r="U228" s="207"/>
      <c r="V228" s="206"/>
      <c r="W228" s="209"/>
      <c r="X228" s="187"/>
      <c r="Y228" s="187"/>
      <c r="Z228" s="497" t="str">
        <f>IF(ISBLANK(Z226),"",CONCATENATE(LEFT(INDEX(Z$71:Z$102,MATCH(LEFT(Z226,11)&amp;"*",Z$71:Z$102,0)+2),FIND("-",INDEX(Z$71:Z$102,MATCH(LEFT(Z226,11)&amp;"*",Z$71:Z$102,0)+2))),$A226))</f>
        <v>L432.19.07.S5-09</v>
      </c>
      <c r="AA228" s="498"/>
      <c r="AB228" s="499"/>
      <c r="AC228" s="435">
        <v>5</v>
      </c>
      <c r="AD228" s="436" t="s">
        <v>5</v>
      </c>
      <c r="AE228" s="437">
        <v>28</v>
      </c>
      <c r="AF228" s="438">
        <v>0</v>
      </c>
      <c r="AG228" s="438">
        <v>14</v>
      </c>
      <c r="AH228" s="439">
        <v>14</v>
      </c>
      <c r="AI228" s="440">
        <v>0</v>
      </c>
      <c r="AJ228" s="436" t="s">
        <v>59</v>
      </c>
      <c r="AK228" s="187">
        <f>AC228*25-AE228-AF228-AG228-AH228-AI228</f>
        <v>69</v>
      </c>
      <c r="AL228" s="497" t="str">
        <f>IF(ISBLANK(AL226),"",CONCATENATE(LEFT(INDEX(AL$71:AL$102,MATCH(LEFT(AL226,11)&amp;"*",AL$71:AL$102,0)+2),FIND("-",INDEX(AL$71:AL$102,MATCH(LEFT(AL226,11)&amp;"*",AL$71:AL$102,0)+2))),$A226))</f>
        <v/>
      </c>
      <c r="AM228" s="498"/>
      <c r="AN228" s="499"/>
      <c r="AO228" s="304"/>
      <c r="AP228" s="210"/>
      <c r="AQ228" s="205"/>
      <c r="AR228" s="207"/>
      <c r="AS228" s="207"/>
      <c r="AT228" s="206"/>
      <c r="AU228" s="209"/>
      <c r="AV228" s="187"/>
      <c r="AW228" s="187"/>
    </row>
    <row r="229" spans="1:49" s="75" customFormat="1" ht="21" customHeight="1" thickTop="1" x14ac:dyDescent="0.25">
      <c r="A229" s="520" t="s">
        <v>64</v>
      </c>
      <c r="B229" s="508"/>
      <c r="C229" s="509"/>
      <c r="D229" s="509"/>
      <c r="E229" s="509"/>
      <c r="F229" s="509"/>
      <c r="G229" s="509"/>
      <c r="H229" s="509"/>
      <c r="I229" s="509"/>
      <c r="J229" s="509"/>
      <c r="K229" s="509"/>
      <c r="L229" s="509"/>
      <c r="M229" s="510"/>
      <c r="N229" s="508"/>
      <c r="O229" s="509"/>
      <c r="P229" s="509"/>
      <c r="Q229" s="509"/>
      <c r="R229" s="509"/>
      <c r="S229" s="509"/>
      <c r="T229" s="509"/>
      <c r="U229" s="509"/>
      <c r="V229" s="509"/>
      <c r="W229" s="509"/>
      <c r="X229" s="509"/>
      <c r="Y229" s="510"/>
      <c r="Z229" s="508" t="s">
        <v>405</v>
      </c>
      <c r="AA229" s="509"/>
      <c r="AB229" s="509"/>
      <c r="AC229" s="509"/>
      <c r="AD229" s="509"/>
      <c r="AE229" s="509"/>
      <c r="AF229" s="509"/>
      <c r="AG229" s="509"/>
      <c r="AH229" s="509"/>
      <c r="AI229" s="509"/>
      <c r="AJ229" s="509"/>
      <c r="AK229" s="510"/>
      <c r="AL229" s="508"/>
      <c r="AM229" s="509"/>
      <c r="AN229" s="509"/>
      <c r="AO229" s="509"/>
      <c r="AP229" s="509"/>
      <c r="AQ229" s="509"/>
      <c r="AR229" s="509"/>
      <c r="AS229" s="509"/>
      <c r="AT229" s="509"/>
      <c r="AU229" s="509"/>
      <c r="AV229" s="509"/>
      <c r="AW229" s="510"/>
    </row>
    <row r="230" spans="1:49" s="75" customFormat="1" ht="21" customHeight="1" x14ac:dyDescent="0.25">
      <c r="A230" s="521"/>
      <c r="B230" s="511"/>
      <c r="C230" s="512"/>
      <c r="D230" s="512"/>
      <c r="E230" s="512"/>
      <c r="F230" s="512"/>
      <c r="G230" s="512"/>
      <c r="H230" s="512"/>
      <c r="I230" s="512"/>
      <c r="J230" s="512"/>
      <c r="K230" s="512"/>
      <c r="L230" s="512"/>
      <c r="M230" s="513"/>
      <c r="N230" s="511"/>
      <c r="O230" s="512"/>
      <c r="P230" s="512"/>
      <c r="Q230" s="512"/>
      <c r="R230" s="512"/>
      <c r="S230" s="512"/>
      <c r="T230" s="512"/>
      <c r="U230" s="512"/>
      <c r="V230" s="512"/>
      <c r="W230" s="512"/>
      <c r="X230" s="512"/>
      <c r="Y230" s="513"/>
      <c r="Z230" s="511"/>
      <c r="AA230" s="512"/>
      <c r="AB230" s="512"/>
      <c r="AC230" s="512"/>
      <c r="AD230" s="512"/>
      <c r="AE230" s="512"/>
      <c r="AF230" s="512"/>
      <c r="AG230" s="512"/>
      <c r="AH230" s="512"/>
      <c r="AI230" s="512"/>
      <c r="AJ230" s="512"/>
      <c r="AK230" s="513"/>
      <c r="AL230" s="511"/>
      <c r="AM230" s="512"/>
      <c r="AN230" s="512"/>
      <c r="AO230" s="512"/>
      <c r="AP230" s="512"/>
      <c r="AQ230" s="512"/>
      <c r="AR230" s="512"/>
      <c r="AS230" s="512"/>
      <c r="AT230" s="512"/>
      <c r="AU230" s="512"/>
      <c r="AV230" s="512"/>
      <c r="AW230" s="513"/>
    </row>
    <row r="231" spans="1:49" s="75" customFormat="1" ht="21" customHeight="1" thickBot="1" x14ac:dyDescent="0.3">
      <c r="A231" s="522"/>
      <c r="B231" s="497" t="str">
        <f>IF(ISBLANK(B229),"",CONCATENATE(LEFT(INDEX(B$71:B$102,MATCH(LEFT(B229,11)&amp;"*",B$71:B$102,0)+2),FIND("-",INDEX(B$71:B$102,MATCH(LEFT(B229,11)&amp;"*",B$71:B$102,0)+2))),A229))</f>
        <v/>
      </c>
      <c r="C231" s="498"/>
      <c r="D231" s="499"/>
      <c r="E231" s="193"/>
      <c r="F231" s="203"/>
      <c r="G231" s="195"/>
      <c r="H231" s="196"/>
      <c r="I231" s="196"/>
      <c r="J231" s="197"/>
      <c r="K231" s="198"/>
      <c r="L231" s="198"/>
      <c r="M231" s="198"/>
      <c r="N231" s="497" t="str">
        <f>IF(ISBLANK(N229),"",CONCATENATE(LEFT(INDEX(N$71:N$102,MATCH(LEFT(N229,11)&amp;"*",N$71:N$102,0)+2),FIND("-",INDEX(N$71:N$102,MATCH(LEFT(N229,11)&amp;"*",N$71:N$102,0)+2))),$A229))</f>
        <v/>
      </c>
      <c r="O231" s="498"/>
      <c r="P231" s="499"/>
      <c r="Q231" s="304"/>
      <c r="R231" s="210"/>
      <c r="S231" s="205"/>
      <c r="T231" s="207"/>
      <c r="U231" s="207"/>
      <c r="V231" s="206"/>
      <c r="W231" s="209"/>
      <c r="X231" s="187"/>
      <c r="Y231" s="187"/>
      <c r="Z231" s="497" t="str">
        <f>IF(ISBLANK(Z229),"",CONCATENATE(LEFT(INDEX(Z$71:Z$102,MATCH(LEFT(Z229,11)&amp;"*",Z$71:Z$102,0)+2),FIND("-",INDEX(Z$71:Z$102,MATCH(LEFT(Z229,11)&amp;"*",Z$71:Z$102,0)+2))),$A229))</f>
        <v>L432.19.07.S6-10</v>
      </c>
      <c r="AA231" s="498"/>
      <c r="AB231" s="499"/>
      <c r="AC231" s="435">
        <v>4</v>
      </c>
      <c r="AD231" s="436" t="s">
        <v>5</v>
      </c>
      <c r="AE231" s="437">
        <v>28</v>
      </c>
      <c r="AF231" s="438">
        <v>0</v>
      </c>
      <c r="AG231" s="438">
        <v>21</v>
      </c>
      <c r="AH231" s="439">
        <v>14</v>
      </c>
      <c r="AI231" s="440">
        <v>0</v>
      </c>
      <c r="AJ231" s="436" t="s">
        <v>59</v>
      </c>
      <c r="AK231" s="187">
        <f>AC231*25-AE231-AF231-AG231-AH231-AI231</f>
        <v>37</v>
      </c>
      <c r="AL231" s="497" t="str">
        <f>IF(ISBLANK(AL229),"",CONCATENATE(LEFT(INDEX(AL$71:AL$102,MATCH(LEFT(AL229,11)&amp;"*",AL$71:AL$102,0)+2),FIND("-",INDEX(AL$71:AL$102,MATCH(LEFT(AL229,11)&amp;"*",AL$71:AL$102,0)+2))),$A229))</f>
        <v/>
      </c>
      <c r="AM231" s="498"/>
      <c r="AN231" s="499"/>
      <c r="AO231" s="304"/>
      <c r="AP231" s="210"/>
      <c r="AQ231" s="205"/>
      <c r="AR231" s="207"/>
      <c r="AS231" s="207"/>
      <c r="AT231" s="206"/>
      <c r="AU231" s="209"/>
      <c r="AV231" s="187"/>
      <c r="AW231" s="187"/>
    </row>
    <row r="232" spans="1:49" s="75" customFormat="1" ht="21" customHeight="1" thickTop="1" x14ac:dyDescent="0.25">
      <c r="A232" s="520" t="s">
        <v>65</v>
      </c>
      <c r="B232" s="508"/>
      <c r="C232" s="509"/>
      <c r="D232" s="509"/>
      <c r="E232" s="509"/>
      <c r="F232" s="509"/>
      <c r="G232" s="509"/>
      <c r="H232" s="509"/>
      <c r="I232" s="509"/>
      <c r="J232" s="509"/>
      <c r="K232" s="509"/>
      <c r="L232" s="509"/>
      <c r="M232" s="510"/>
      <c r="N232" s="508"/>
      <c r="O232" s="509"/>
      <c r="P232" s="509"/>
      <c r="Q232" s="509"/>
      <c r="R232" s="509"/>
      <c r="S232" s="509"/>
      <c r="T232" s="509"/>
      <c r="U232" s="509"/>
      <c r="V232" s="509"/>
      <c r="W232" s="509"/>
      <c r="X232" s="509"/>
      <c r="Y232" s="510"/>
      <c r="Z232" s="508" t="s">
        <v>406</v>
      </c>
      <c r="AA232" s="509"/>
      <c r="AB232" s="509"/>
      <c r="AC232" s="509"/>
      <c r="AD232" s="509"/>
      <c r="AE232" s="509"/>
      <c r="AF232" s="509"/>
      <c r="AG232" s="509"/>
      <c r="AH232" s="509"/>
      <c r="AI232" s="509"/>
      <c r="AJ232" s="509"/>
      <c r="AK232" s="510"/>
      <c r="AL232" s="508"/>
      <c r="AM232" s="509"/>
      <c r="AN232" s="509"/>
      <c r="AO232" s="509"/>
      <c r="AP232" s="509"/>
      <c r="AQ232" s="509"/>
      <c r="AR232" s="509"/>
      <c r="AS232" s="509"/>
      <c r="AT232" s="509"/>
      <c r="AU232" s="509"/>
      <c r="AV232" s="509"/>
      <c r="AW232" s="510"/>
    </row>
    <row r="233" spans="1:49" s="75" customFormat="1" ht="21" customHeight="1" x14ac:dyDescent="0.25">
      <c r="A233" s="521"/>
      <c r="B233" s="511"/>
      <c r="C233" s="512"/>
      <c r="D233" s="512"/>
      <c r="E233" s="512"/>
      <c r="F233" s="512"/>
      <c r="G233" s="512"/>
      <c r="H233" s="512"/>
      <c r="I233" s="512"/>
      <c r="J233" s="512"/>
      <c r="K233" s="512"/>
      <c r="L233" s="512"/>
      <c r="M233" s="513"/>
      <c r="N233" s="511"/>
      <c r="O233" s="512"/>
      <c r="P233" s="512"/>
      <c r="Q233" s="512"/>
      <c r="R233" s="512"/>
      <c r="S233" s="512"/>
      <c r="T233" s="512"/>
      <c r="U233" s="512"/>
      <c r="V233" s="512"/>
      <c r="W233" s="512"/>
      <c r="X233" s="512"/>
      <c r="Y233" s="513"/>
      <c r="Z233" s="511"/>
      <c r="AA233" s="512"/>
      <c r="AB233" s="512"/>
      <c r="AC233" s="512"/>
      <c r="AD233" s="512"/>
      <c r="AE233" s="512"/>
      <c r="AF233" s="512"/>
      <c r="AG233" s="512"/>
      <c r="AH233" s="512"/>
      <c r="AI233" s="512"/>
      <c r="AJ233" s="512"/>
      <c r="AK233" s="513"/>
      <c r="AL233" s="511"/>
      <c r="AM233" s="512"/>
      <c r="AN233" s="512"/>
      <c r="AO233" s="512"/>
      <c r="AP233" s="512"/>
      <c r="AQ233" s="512"/>
      <c r="AR233" s="512"/>
      <c r="AS233" s="512"/>
      <c r="AT233" s="512"/>
      <c r="AU233" s="512"/>
      <c r="AV233" s="512"/>
      <c r="AW233" s="513"/>
    </row>
    <row r="234" spans="1:49" s="75" customFormat="1" ht="21" customHeight="1" thickBot="1" x14ac:dyDescent="0.3">
      <c r="A234" s="522"/>
      <c r="B234" s="497" t="str">
        <f>IF(ISBLANK(B232),"",CONCATENATE(LEFT(INDEX(B$71:B$102,MATCH(LEFT(B232,11)&amp;"*",B$71:B$102,0)+2),FIND("-",INDEX(B$71:B$102,MATCH(LEFT(B232,11)&amp;"*",B$71:B$102,0)+2))),A232))</f>
        <v/>
      </c>
      <c r="C234" s="498"/>
      <c r="D234" s="499"/>
      <c r="E234" s="193"/>
      <c r="F234" s="203"/>
      <c r="G234" s="195"/>
      <c r="H234" s="196"/>
      <c r="I234" s="196"/>
      <c r="J234" s="197"/>
      <c r="K234" s="198"/>
      <c r="L234" s="198"/>
      <c r="M234" s="198"/>
      <c r="N234" s="497" t="str">
        <f>IF(ISBLANK(N232),"",CONCATENATE(LEFT(INDEX(N$71:N$102,MATCH(LEFT(N232,11)&amp;"*",N$71:N$102,0)+2),FIND("-",INDEX(N$71:N$102,MATCH(LEFT(N232,11)&amp;"*",N$71:N$102,0)+2))),$A232))</f>
        <v/>
      </c>
      <c r="O234" s="498"/>
      <c r="P234" s="499"/>
      <c r="Q234" s="193"/>
      <c r="R234" s="194"/>
      <c r="S234" s="195"/>
      <c r="T234" s="196"/>
      <c r="U234" s="196"/>
      <c r="V234" s="197"/>
      <c r="W234" s="198"/>
      <c r="X234" s="194"/>
      <c r="Y234" s="198"/>
      <c r="Z234" s="497" t="str">
        <f>IF(ISBLANK(Z232),"",CONCATENATE(LEFT(INDEX(Z$71:Z$102,MATCH(LEFT(Z232,11)&amp;"*",Z$71:Z$102,0)+2),FIND("-",INDEX(Z$71:Z$102,MATCH(LEFT(Z232,11)&amp;"*",Z$71:Z$102,0)+2))),$A232))</f>
        <v>L432.19.07.S7-11</v>
      </c>
      <c r="AA234" s="498"/>
      <c r="AB234" s="499"/>
      <c r="AC234" s="435">
        <v>4</v>
      </c>
      <c r="AD234" s="436" t="s">
        <v>295</v>
      </c>
      <c r="AE234" s="437">
        <v>28</v>
      </c>
      <c r="AF234" s="438">
        <v>0</v>
      </c>
      <c r="AG234" s="438">
        <v>14</v>
      </c>
      <c r="AH234" s="439">
        <v>0</v>
      </c>
      <c r="AI234" s="440">
        <v>0</v>
      </c>
      <c r="AJ234" s="436" t="s">
        <v>59</v>
      </c>
      <c r="AK234" s="187">
        <f>AC234*25-AE234-AF234-AG234-AH234-AI234</f>
        <v>58</v>
      </c>
      <c r="AL234" s="497" t="str">
        <f>IF(ISBLANK(AL232),"",CONCATENATE(LEFT(INDEX(AL$71:AL$102,MATCH(LEFT(AL232,11)&amp;"*",AL$71:AL$102,0)+2),FIND("-",INDEX(AL$71:AL$102,MATCH(LEFT(AL232,11)&amp;"*",AL$71:AL$102,0)+2))),$A232))</f>
        <v/>
      </c>
      <c r="AM234" s="498"/>
      <c r="AN234" s="499"/>
      <c r="AO234" s="193"/>
      <c r="AP234" s="194"/>
      <c r="AQ234" s="195"/>
      <c r="AR234" s="196"/>
      <c r="AS234" s="196"/>
      <c r="AT234" s="197"/>
      <c r="AU234" s="198"/>
      <c r="AV234" s="194"/>
      <c r="AW234" s="198"/>
    </row>
    <row r="235" spans="1:49" s="75" customFormat="1" ht="21" customHeight="1" thickTop="1" x14ac:dyDescent="0.25">
      <c r="A235" s="520" t="s">
        <v>88</v>
      </c>
      <c r="B235" s="508"/>
      <c r="C235" s="509"/>
      <c r="D235" s="509"/>
      <c r="E235" s="509"/>
      <c r="F235" s="509"/>
      <c r="G235" s="509"/>
      <c r="H235" s="509"/>
      <c r="I235" s="509"/>
      <c r="J235" s="509"/>
      <c r="K235" s="509"/>
      <c r="L235" s="509"/>
      <c r="M235" s="510"/>
      <c r="N235" s="508"/>
      <c r="O235" s="509"/>
      <c r="P235" s="509"/>
      <c r="Q235" s="509"/>
      <c r="R235" s="509"/>
      <c r="S235" s="509"/>
      <c r="T235" s="509"/>
      <c r="U235" s="509"/>
      <c r="V235" s="509"/>
      <c r="W235" s="509"/>
      <c r="X235" s="509"/>
      <c r="Y235" s="510"/>
      <c r="Z235" s="508" t="s">
        <v>407</v>
      </c>
      <c r="AA235" s="509"/>
      <c r="AB235" s="509"/>
      <c r="AC235" s="509"/>
      <c r="AD235" s="509"/>
      <c r="AE235" s="509"/>
      <c r="AF235" s="509"/>
      <c r="AG235" s="509"/>
      <c r="AH235" s="509"/>
      <c r="AI235" s="509"/>
      <c r="AJ235" s="509"/>
      <c r="AK235" s="510"/>
      <c r="AL235" s="508"/>
      <c r="AM235" s="509"/>
      <c r="AN235" s="509"/>
      <c r="AO235" s="509"/>
      <c r="AP235" s="509"/>
      <c r="AQ235" s="509"/>
      <c r="AR235" s="509"/>
      <c r="AS235" s="509"/>
      <c r="AT235" s="509"/>
      <c r="AU235" s="509"/>
      <c r="AV235" s="509"/>
      <c r="AW235" s="510"/>
    </row>
    <row r="236" spans="1:49" s="75" customFormat="1" ht="21" customHeight="1" x14ac:dyDescent="0.25">
      <c r="A236" s="521"/>
      <c r="B236" s="511"/>
      <c r="C236" s="512"/>
      <c r="D236" s="512"/>
      <c r="E236" s="512"/>
      <c r="F236" s="512"/>
      <c r="G236" s="512"/>
      <c r="H236" s="512"/>
      <c r="I236" s="512"/>
      <c r="J236" s="512"/>
      <c r="K236" s="512"/>
      <c r="L236" s="512"/>
      <c r="M236" s="513"/>
      <c r="N236" s="511"/>
      <c r="O236" s="512"/>
      <c r="P236" s="512"/>
      <c r="Q236" s="512"/>
      <c r="R236" s="512"/>
      <c r="S236" s="512"/>
      <c r="T236" s="512"/>
      <c r="U236" s="512"/>
      <c r="V236" s="512"/>
      <c r="W236" s="512"/>
      <c r="X236" s="512"/>
      <c r="Y236" s="513"/>
      <c r="Z236" s="511"/>
      <c r="AA236" s="512"/>
      <c r="AB236" s="512"/>
      <c r="AC236" s="512"/>
      <c r="AD236" s="512"/>
      <c r="AE236" s="512"/>
      <c r="AF236" s="512"/>
      <c r="AG236" s="512"/>
      <c r="AH236" s="512"/>
      <c r="AI236" s="512"/>
      <c r="AJ236" s="512"/>
      <c r="AK236" s="513"/>
      <c r="AL236" s="511"/>
      <c r="AM236" s="512"/>
      <c r="AN236" s="512"/>
      <c r="AO236" s="512"/>
      <c r="AP236" s="512"/>
      <c r="AQ236" s="512"/>
      <c r="AR236" s="512"/>
      <c r="AS236" s="512"/>
      <c r="AT236" s="512"/>
      <c r="AU236" s="512"/>
      <c r="AV236" s="512"/>
      <c r="AW236" s="513"/>
    </row>
    <row r="237" spans="1:49" s="75" customFormat="1" ht="21" customHeight="1" thickBot="1" x14ac:dyDescent="0.3">
      <c r="A237" s="522"/>
      <c r="B237" s="497" t="str">
        <f>IF(ISBLANK(B235),"",CONCATENATE(LEFT(INDEX(B$71:B$102,MATCH(LEFT(B235,11)&amp;"*",B$71:B$102,0)+2),FIND("-",INDEX(B$71:B$102,MATCH(LEFT(B235,11)&amp;"*",B$71:B$102,0)+2))),A235))</f>
        <v/>
      </c>
      <c r="C237" s="498"/>
      <c r="D237" s="499"/>
      <c r="E237" s="193"/>
      <c r="F237" s="203"/>
      <c r="G237" s="195"/>
      <c r="H237" s="196"/>
      <c r="I237" s="196"/>
      <c r="J237" s="197"/>
      <c r="K237" s="198"/>
      <c r="L237" s="198"/>
      <c r="M237" s="198"/>
      <c r="N237" s="497" t="str">
        <f>IF(ISBLANK(N235),"",CONCATENATE(LEFT(INDEX(N$71:N$102,MATCH(LEFT(N235,11)&amp;"*",N$71:N$102,0)+2),FIND("-",INDEX(N$71:N$102,MATCH(LEFT(N235,11)&amp;"*",N$71:N$102,0)+2))),$A235))</f>
        <v/>
      </c>
      <c r="O237" s="498"/>
      <c r="P237" s="499"/>
      <c r="Q237" s="193"/>
      <c r="R237" s="194"/>
      <c r="S237" s="195"/>
      <c r="T237" s="196"/>
      <c r="U237" s="196"/>
      <c r="V237" s="197"/>
      <c r="W237" s="198"/>
      <c r="X237" s="194"/>
      <c r="Y237" s="198"/>
      <c r="Z237" s="497" t="str">
        <f>IF(ISBLANK(Z235),"",CONCATENATE(LEFT(INDEX(Z$71:Z$102,MATCH(LEFT(Z235,11)&amp;"*",Z$71:Z$102,0)+2),FIND("-",INDEX(Z$71:Z$102,MATCH(LEFT(Z235,11)&amp;"*",Z$71:Z$102,0)+2))),$A235))</f>
        <v>L432.19.07.S7-12</v>
      </c>
      <c r="AA237" s="498"/>
      <c r="AB237" s="499"/>
      <c r="AC237" s="435">
        <v>4</v>
      </c>
      <c r="AD237" s="436" t="s">
        <v>295</v>
      </c>
      <c r="AE237" s="437">
        <v>28</v>
      </c>
      <c r="AF237" s="438">
        <v>0</v>
      </c>
      <c r="AG237" s="438">
        <v>14</v>
      </c>
      <c r="AH237" s="439">
        <v>0</v>
      </c>
      <c r="AI237" s="440">
        <v>0</v>
      </c>
      <c r="AJ237" s="436" t="s">
        <v>59</v>
      </c>
      <c r="AK237" s="187">
        <f>AC237*25-AE237-AF237-AG237-AH237-AI237</f>
        <v>58</v>
      </c>
      <c r="AL237" s="497" t="str">
        <f>IF(ISBLANK(AL235),"",CONCATENATE(LEFT(INDEX(AL$71:AL$102,MATCH(LEFT(AL235,11)&amp;"*",AL$71:AL$102,0)+2),FIND("-",INDEX(AL$71:AL$102,MATCH(LEFT(AL235,11)&amp;"*",AL$71:AL$102,0)+2))),$A235))</f>
        <v/>
      </c>
      <c r="AM237" s="498"/>
      <c r="AN237" s="499"/>
      <c r="AO237" s="193"/>
      <c r="AP237" s="194"/>
      <c r="AQ237" s="195"/>
      <c r="AR237" s="196"/>
      <c r="AS237" s="196"/>
      <c r="AT237" s="197"/>
      <c r="AU237" s="198"/>
      <c r="AV237" s="194"/>
      <c r="AW237" s="198"/>
    </row>
    <row r="238" spans="1:49" s="75" customFormat="1" ht="21" customHeight="1" thickTop="1" x14ac:dyDescent="0.25">
      <c r="A238" s="520" t="s">
        <v>236</v>
      </c>
      <c r="B238" s="508"/>
      <c r="C238" s="509"/>
      <c r="D238" s="509"/>
      <c r="E238" s="509"/>
      <c r="F238" s="509"/>
      <c r="G238" s="509"/>
      <c r="H238" s="509"/>
      <c r="I238" s="509"/>
      <c r="J238" s="509"/>
      <c r="K238" s="509"/>
      <c r="L238" s="509"/>
      <c r="M238" s="510"/>
      <c r="N238" s="508"/>
      <c r="O238" s="509"/>
      <c r="P238" s="509"/>
      <c r="Q238" s="509"/>
      <c r="R238" s="509"/>
      <c r="S238" s="509"/>
      <c r="T238" s="509"/>
      <c r="U238" s="509"/>
      <c r="V238" s="509"/>
      <c r="W238" s="509"/>
      <c r="X238" s="509"/>
      <c r="Y238" s="510"/>
      <c r="Z238" s="508"/>
      <c r="AA238" s="509"/>
      <c r="AB238" s="509"/>
      <c r="AC238" s="509"/>
      <c r="AD238" s="509"/>
      <c r="AE238" s="509"/>
      <c r="AF238" s="509"/>
      <c r="AG238" s="509"/>
      <c r="AH238" s="509"/>
      <c r="AI238" s="509"/>
      <c r="AJ238" s="509"/>
      <c r="AK238" s="510"/>
      <c r="AL238" s="508"/>
      <c r="AM238" s="509"/>
      <c r="AN238" s="509"/>
      <c r="AO238" s="509"/>
      <c r="AP238" s="509"/>
      <c r="AQ238" s="509"/>
      <c r="AR238" s="509"/>
      <c r="AS238" s="509"/>
      <c r="AT238" s="509"/>
      <c r="AU238" s="509"/>
      <c r="AV238" s="509"/>
      <c r="AW238" s="510"/>
    </row>
    <row r="239" spans="1:49" s="75" customFormat="1" ht="21" customHeight="1" x14ac:dyDescent="0.25">
      <c r="A239" s="521"/>
      <c r="B239" s="511"/>
      <c r="C239" s="512"/>
      <c r="D239" s="512"/>
      <c r="E239" s="512"/>
      <c r="F239" s="512"/>
      <c r="G239" s="512"/>
      <c r="H239" s="512"/>
      <c r="I239" s="512"/>
      <c r="J239" s="512"/>
      <c r="K239" s="512"/>
      <c r="L239" s="512"/>
      <c r="M239" s="513"/>
      <c r="N239" s="511"/>
      <c r="O239" s="512"/>
      <c r="P239" s="512"/>
      <c r="Q239" s="512"/>
      <c r="R239" s="512"/>
      <c r="S239" s="512"/>
      <c r="T239" s="512"/>
      <c r="U239" s="512"/>
      <c r="V239" s="512"/>
      <c r="W239" s="512"/>
      <c r="X239" s="512"/>
      <c r="Y239" s="513"/>
      <c r="Z239" s="511"/>
      <c r="AA239" s="512"/>
      <c r="AB239" s="512"/>
      <c r="AC239" s="512"/>
      <c r="AD239" s="512"/>
      <c r="AE239" s="512"/>
      <c r="AF239" s="512"/>
      <c r="AG239" s="512"/>
      <c r="AH239" s="512"/>
      <c r="AI239" s="512"/>
      <c r="AJ239" s="512"/>
      <c r="AK239" s="513"/>
      <c r="AL239" s="511"/>
      <c r="AM239" s="512"/>
      <c r="AN239" s="512"/>
      <c r="AO239" s="512"/>
      <c r="AP239" s="512"/>
      <c r="AQ239" s="512"/>
      <c r="AR239" s="512"/>
      <c r="AS239" s="512"/>
      <c r="AT239" s="512"/>
      <c r="AU239" s="512"/>
      <c r="AV239" s="512"/>
      <c r="AW239" s="513"/>
    </row>
    <row r="240" spans="1:49" s="78" customFormat="1" ht="21" customHeight="1" thickBot="1" x14ac:dyDescent="0.25">
      <c r="A240" s="522"/>
      <c r="B240" s="497" t="str">
        <f>IF(ISBLANK(B238),"",CONCATENATE(LEFT(INDEX(B$71:B$102,MATCH(LEFT(B238,11)&amp;"*",B$71:B$102,0)+2),FIND("-",INDEX(B$71:B$102,MATCH(LEFT(B238,11)&amp;"*",B$71:B$102,0)+2))),A238))</f>
        <v/>
      </c>
      <c r="C240" s="498"/>
      <c r="D240" s="499"/>
      <c r="E240" s="193"/>
      <c r="F240" s="203"/>
      <c r="G240" s="195"/>
      <c r="H240" s="196"/>
      <c r="I240" s="196"/>
      <c r="J240" s="197"/>
      <c r="K240" s="198"/>
      <c r="L240" s="198"/>
      <c r="M240" s="198"/>
      <c r="N240" s="497" t="str">
        <f>IF(ISBLANK(N238),"",CONCATENATE(LEFT(INDEX(N$71:N$102,MATCH(LEFT(N238,11)&amp;"*",N$71:N$102,0)+2),FIND("-",INDEX(N$71:N$102,MATCH(LEFT(N238,11)&amp;"*",N$71:N$102,0)+2))),$A238))</f>
        <v/>
      </c>
      <c r="O240" s="498"/>
      <c r="P240" s="499"/>
      <c r="Q240" s="193"/>
      <c r="R240" s="194"/>
      <c r="S240" s="195"/>
      <c r="T240" s="196"/>
      <c r="U240" s="196"/>
      <c r="V240" s="197"/>
      <c r="W240" s="198"/>
      <c r="X240" s="194"/>
      <c r="Y240" s="198"/>
      <c r="Z240" s="497" t="str">
        <f>IF(ISBLANK(Z238),"",CONCATENATE(LEFT(INDEX(Z$71:Z$102,MATCH(LEFT(Z238,11)&amp;"*",Z$71:Z$102,0)+2),FIND("-",INDEX(Z$71:Z$102,MATCH(LEFT(Z238,11)&amp;"*",Z$71:Z$102,0)+2))),$A238))</f>
        <v/>
      </c>
      <c r="AA240" s="498"/>
      <c r="AB240" s="499"/>
      <c r="AC240" s="429"/>
      <c r="AD240" s="428"/>
      <c r="AE240" s="430"/>
      <c r="AF240" s="431"/>
      <c r="AG240" s="431"/>
      <c r="AH240" s="432"/>
      <c r="AI240" s="434"/>
      <c r="AJ240" s="428"/>
      <c r="AK240" s="187"/>
      <c r="AL240" s="497" t="str">
        <f>IF(ISBLANK(AL238),"",CONCATENATE(LEFT(INDEX(AL$71:AL$102,MATCH(LEFT(AL238,11)&amp;"*",AL$71:AL$102,0)+2),FIND("-",INDEX(AL$71:AL$102,MATCH(LEFT(AL238,11)&amp;"*",AL$71:AL$102,0)+2))),$A238))</f>
        <v/>
      </c>
      <c r="AM240" s="498"/>
      <c r="AN240" s="499"/>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4" t="s">
        <v>89</v>
      </c>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5"/>
      <c r="AL242" s="585"/>
      <c r="AM242" s="585"/>
      <c r="AN242" s="585"/>
      <c r="AO242" s="585"/>
      <c r="AP242" s="585"/>
      <c r="AQ242" s="585"/>
      <c r="AR242" s="586"/>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1" t="s">
        <v>289</v>
      </c>
      <c r="B244" s="471"/>
      <c r="C244" s="471"/>
      <c r="D244" s="471"/>
      <c r="E244" s="471"/>
      <c r="F244" s="471"/>
      <c r="G244" s="471"/>
      <c r="H244" s="471"/>
      <c r="I244" s="471"/>
      <c r="J244" s="471"/>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471"/>
      <c r="AK244" s="471"/>
      <c r="AL244" s="471"/>
      <c r="AM244" s="471"/>
      <c r="AN244" s="471"/>
      <c r="AO244" s="471"/>
      <c r="AP244" s="471"/>
      <c r="AQ244" s="471"/>
      <c r="AR244" s="471"/>
      <c r="AS244" s="471"/>
      <c r="AT244" s="471"/>
      <c r="AU244" s="471"/>
      <c r="AV244" s="471"/>
      <c r="AW244" s="471"/>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75" t="s">
        <v>39</v>
      </c>
      <c r="C246" s="475"/>
      <c r="D246" s="475"/>
      <c r="E246" s="475"/>
      <c r="F246" s="475"/>
      <c r="G246" s="475"/>
      <c r="H246" s="475"/>
      <c r="I246" s="47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75" t="s">
        <v>42</v>
      </c>
      <c r="AO246" s="475"/>
      <c r="AP246" s="475"/>
      <c r="AQ246" s="475"/>
      <c r="AR246" s="475"/>
      <c r="AS246" s="475"/>
      <c r="AT246" s="475"/>
      <c r="AU246" s="475"/>
      <c r="AV246" s="48"/>
      <c r="AW246" s="48"/>
    </row>
    <row r="247" spans="1:49" s="78" customFormat="1" ht="21" customHeight="1" x14ac:dyDescent="0.2">
      <c r="A247" s="59"/>
      <c r="B247" s="476" t="str">
        <f>Coperta!B$46</f>
        <v>Conf.univ.dr.ing. Florin DRĂGAN</v>
      </c>
      <c r="C247" s="476"/>
      <c r="D247" s="476"/>
      <c r="E247" s="476"/>
      <c r="F247" s="476"/>
      <c r="G247" s="476"/>
      <c r="H247" s="476"/>
      <c r="I247" s="476"/>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6" t="str">
        <f>Coperta!N$46</f>
        <v>Conf.univ.dr.ing. Virgil STOICA</v>
      </c>
      <c r="AO247" s="476"/>
      <c r="AP247" s="476"/>
      <c r="AQ247" s="476"/>
      <c r="AR247" s="476"/>
      <c r="AS247" s="476"/>
      <c r="AT247" s="476"/>
      <c r="AU247" s="476"/>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Instalații pentru Agricultură și Industrie Alimentară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7" t="s">
        <v>82</v>
      </c>
      <c r="B261" s="517"/>
      <c r="C261" s="517"/>
      <c r="D261" s="517"/>
      <c r="E261" s="517"/>
      <c r="F261" s="517"/>
      <c r="G261" s="517"/>
      <c r="H261" s="517"/>
      <c r="I261" s="517"/>
      <c r="J261" s="517"/>
      <c r="K261" s="517"/>
      <c r="L261" s="517"/>
      <c r="M261" s="517"/>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17"/>
      <c r="AL261" s="517"/>
      <c r="AM261" s="517"/>
      <c r="AN261" s="517"/>
      <c r="AO261" s="517"/>
      <c r="AP261" s="517"/>
      <c r="AQ261" s="517"/>
      <c r="AR261" s="517"/>
      <c r="AS261" s="517"/>
      <c r="AT261" s="517"/>
      <c r="AU261" s="517"/>
      <c r="AV261" s="517"/>
      <c r="AW261" s="517"/>
    </row>
    <row r="262" spans="1:49" s="78" customFormat="1" ht="21" customHeight="1" thickBot="1" x14ac:dyDescent="0.25">
      <c r="A262" s="517" t="str">
        <f>A16</f>
        <v>Pentru seria de studenti 2019-2022</v>
      </c>
      <c r="B262" s="517"/>
      <c r="C262" s="517"/>
      <c r="D262" s="517"/>
      <c r="E262" s="517"/>
      <c r="F262" s="517"/>
      <c r="G262" s="517"/>
      <c r="H262" s="517"/>
      <c r="I262" s="517"/>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17"/>
      <c r="AL262" s="517"/>
      <c r="AM262" s="517"/>
      <c r="AN262" s="517"/>
      <c r="AO262" s="517"/>
      <c r="AP262" s="517"/>
      <c r="AQ262" s="517"/>
      <c r="AR262" s="517"/>
      <c r="AS262" s="517"/>
      <c r="AT262" s="517"/>
      <c r="AU262" s="517"/>
      <c r="AV262" s="517"/>
      <c r="AW262" s="517"/>
    </row>
    <row r="263" spans="1:49" s="78" customFormat="1" ht="21" customHeight="1" thickTop="1" thickBot="1" x14ac:dyDescent="0.3">
      <c r="B263" s="518" t="str">
        <f>B69</f>
        <v>ANUL III (2021-2022)</v>
      </c>
      <c r="C263" s="519"/>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31" t="str">
        <f>Z69</f>
        <v>ANUL IV (2022-2023)</v>
      </c>
      <c r="AA263" s="532"/>
      <c r="AB263" s="532"/>
      <c r="AC263" s="532"/>
      <c r="AD263" s="532"/>
      <c r="AE263" s="532"/>
      <c r="AF263" s="532"/>
      <c r="AG263" s="532"/>
      <c r="AH263" s="532"/>
      <c r="AI263" s="532"/>
      <c r="AJ263" s="532"/>
      <c r="AK263" s="532"/>
      <c r="AL263" s="532"/>
      <c r="AM263" s="532"/>
      <c r="AN263" s="532"/>
      <c r="AO263" s="532"/>
      <c r="AP263" s="532"/>
      <c r="AQ263" s="532"/>
      <c r="AR263" s="532"/>
      <c r="AS263" s="532"/>
      <c r="AT263" s="532"/>
      <c r="AU263" s="532"/>
      <c r="AV263" s="532"/>
      <c r="AW263" s="532"/>
    </row>
    <row r="264" spans="1:49" s="75" customFormat="1" ht="21" customHeight="1" thickTop="1" thickBot="1" x14ac:dyDescent="0.3">
      <c r="A264" s="60"/>
      <c r="B264" s="495" t="s">
        <v>76</v>
      </c>
      <c r="C264" s="496"/>
      <c r="D264" s="496"/>
      <c r="E264" s="496"/>
      <c r="F264" s="496"/>
      <c r="G264" s="496"/>
      <c r="H264" s="496"/>
      <c r="I264" s="496"/>
      <c r="J264" s="496"/>
      <c r="K264" s="496"/>
      <c r="L264" s="496"/>
      <c r="M264" s="496"/>
      <c r="N264" s="495" t="s">
        <v>77</v>
      </c>
      <c r="O264" s="496"/>
      <c r="P264" s="496"/>
      <c r="Q264" s="496"/>
      <c r="R264" s="496"/>
      <c r="S264" s="496"/>
      <c r="T264" s="496"/>
      <c r="U264" s="496"/>
      <c r="V264" s="496"/>
      <c r="W264" s="496"/>
      <c r="X264" s="496"/>
      <c r="Y264" s="496"/>
      <c r="Z264" s="495" t="s">
        <v>78</v>
      </c>
      <c r="AA264" s="496"/>
      <c r="AB264" s="496"/>
      <c r="AC264" s="496"/>
      <c r="AD264" s="496"/>
      <c r="AE264" s="496"/>
      <c r="AF264" s="496"/>
      <c r="AG264" s="496"/>
      <c r="AH264" s="496"/>
      <c r="AI264" s="496"/>
      <c r="AJ264" s="496"/>
      <c r="AK264" s="496"/>
      <c r="AL264" s="496" t="s">
        <v>79</v>
      </c>
      <c r="AM264" s="496"/>
      <c r="AN264" s="496"/>
      <c r="AO264" s="496"/>
      <c r="AP264" s="496"/>
      <c r="AQ264" s="496"/>
      <c r="AR264" s="496"/>
      <c r="AS264" s="496"/>
      <c r="AT264" s="496"/>
      <c r="AU264" s="496"/>
      <c r="AV264" s="496"/>
      <c r="AW264" s="496"/>
    </row>
    <row r="265" spans="1:49" s="75" customFormat="1" ht="21" customHeight="1" thickTop="1" x14ac:dyDescent="0.25">
      <c r="A265" s="520" t="s">
        <v>237</v>
      </c>
      <c r="B265" s="508"/>
      <c r="C265" s="509"/>
      <c r="D265" s="509"/>
      <c r="E265" s="509"/>
      <c r="F265" s="509"/>
      <c r="G265" s="509"/>
      <c r="H265" s="509"/>
      <c r="I265" s="509"/>
      <c r="J265" s="509"/>
      <c r="K265" s="509"/>
      <c r="L265" s="509"/>
      <c r="M265" s="510"/>
      <c r="N265" s="508"/>
      <c r="O265" s="509"/>
      <c r="P265" s="509"/>
      <c r="Q265" s="509"/>
      <c r="R265" s="509"/>
      <c r="S265" s="509"/>
      <c r="T265" s="509"/>
      <c r="U265" s="509"/>
      <c r="V265" s="509"/>
      <c r="W265" s="509"/>
      <c r="X265" s="509"/>
      <c r="Y265" s="510"/>
      <c r="Z265" s="508"/>
      <c r="AA265" s="509"/>
      <c r="AB265" s="509"/>
      <c r="AC265" s="509"/>
      <c r="AD265" s="509"/>
      <c r="AE265" s="509"/>
      <c r="AF265" s="509"/>
      <c r="AG265" s="509"/>
      <c r="AH265" s="509"/>
      <c r="AI265" s="509"/>
      <c r="AJ265" s="509"/>
      <c r="AK265" s="510"/>
      <c r="AL265" s="508"/>
      <c r="AM265" s="509"/>
      <c r="AN265" s="509"/>
      <c r="AO265" s="509"/>
      <c r="AP265" s="509"/>
      <c r="AQ265" s="509"/>
      <c r="AR265" s="509"/>
      <c r="AS265" s="509"/>
      <c r="AT265" s="509"/>
      <c r="AU265" s="509"/>
      <c r="AV265" s="509"/>
      <c r="AW265" s="510"/>
    </row>
    <row r="266" spans="1:49" s="75" customFormat="1" ht="21" customHeight="1" x14ac:dyDescent="0.25">
      <c r="A266" s="521"/>
      <c r="B266" s="511"/>
      <c r="C266" s="512"/>
      <c r="D266" s="512"/>
      <c r="E266" s="512"/>
      <c r="F266" s="512"/>
      <c r="G266" s="512"/>
      <c r="H266" s="512"/>
      <c r="I266" s="512"/>
      <c r="J266" s="512"/>
      <c r="K266" s="512"/>
      <c r="L266" s="512"/>
      <c r="M266" s="513"/>
      <c r="N266" s="511"/>
      <c r="O266" s="512"/>
      <c r="P266" s="512"/>
      <c r="Q266" s="512"/>
      <c r="R266" s="512"/>
      <c r="S266" s="512"/>
      <c r="T266" s="512"/>
      <c r="U266" s="512"/>
      <c r="V266" s="512"/>
      <c r="W266" s="512"/>
      <c r="X266" s="512"/>
      <c r="Y266" s="513"/>
      <c r="Z266" s="511"/>
      <c r="AA266" s="512"/>
      <c r="AB266" s="512"/>
      <c r="AC266" s="512"/>
      <c r="AD266" s="512"/>
      <c r="AE266" s="512"/>
      <c r="AF266" s="512"/>
      <c r="AG266" s="512"/>
      <c r="AH266" s="512"/>
      <c r="AI266" s="512"/>
      <c r="AJ266" s="512"/>
      <c r="AK266" s="513"/>
      <c r="AL266" s="511"/>
      <c r="AM266" s="512"/>
      <c r="AN266" s="512"/>
      <c r="AO266" s="512"/>
      <c r="AP266" s="512"/>
      <c r="AQ266" s="512"/>
      <c r="AR266" s="512"/>
      <c r="AS266" s="512"/>
      <c r="AT266" s="512"/>
      <c r="AU266" s="512"/>
      <c r="AV266" s="512"/>
      <c r="AW266" s="513"/>
    </row>
    <row r="267" spans="1:49" s="75" customFormat="1" ht="21" customHeight="1" thickBot="1" x14ac:dyDescent="0.3">
      <c r="A267" s="522"/>
      <c r="B267" s="497" t="str">
        <f>IF(ISBLANK(B265),"",CONCATENATE(LEFT(INDEX(B$71:B$102,MATCH(LEFT(B265,11)&amp;"*",B$71:B$102,0)+2),FIND("-",INDEX(B$71:B$102,MATCH(LEFT(B265,11)&amp;"*",B$71:B$102,0)+2))),$A265))</f>
        <v/>
      </c>
      <c r="C267" s="498"/>
      <c r="D267" s="499"/>
      <c r="E267" s="308"/>
      <c r="F267" s="203"/>
      <c r="G267" s="199"/>
      <c r="H267" s="201"/>
      <c r="I267" s="201"/>
      <c r="J267" s="200"/>
      <c r="K267" s="202"/>
      <c r="L267" s="202"/>
      <c r="M267" s="203"/>
      <c r="N267" s="497" t="str">
        <f>IF(ISBLANK(N265),"",CONCATENATE(LEFT(INDEX(N$71:N$102,MATCH(LEFT(N265,11)&amp;"*",N$71:N$102,0)+2),FIND("-",INDEX(N$71:N$102,MATCH(LEFT(N265,11)&amp;"*",N$71:N$102,0)+2))),$A265))</f>
        <v/>
      </c>
      <c r="O267" s="498"/>
      <c r="P267" s="499"/>
      <c r="Q267" s="308"/>
      <c r="R267" s="203"/>
      <c r="S267" s="199"/>
      <c r="T267" s="201"/>
      <c r="U267" s="201"/>
      <c r="V267" s="200"/>
      <c r="W267" s="202"/>
      <c r="X267" s="202"/>
      <c r="Y267" s="203"/>
      <c r="Z267" s="497" t="str">
        <f>IF(ISBLANK(Z265),"",CONCATENATE(LEFT(INDEX(Z$71:Z$102,MATCH(LEFT(Z265,11)&amp;"*",Z$71:Z$102,0)+2),FIND("-",INDEX(Z$71:Z$102,MATCH(LEFT(Z265,11)&amp;"*",Z$71:Z$102,0)+2))),$A265))</f>
        <v/>
      </c>
      <c r="AA267" s="498"/>
      <c r="AB267" s="499"/>
      <c r="AC267" s="429"/>
      <c r="AD267" s="428"/>
      <c r="AE267" s="430"/>
      <c r="AF267" s="431"/>
      <c r="AG267" s="431"/>
      <c r="AH267" s="432"/>
      <c r="AI267" s="434"/>
      <c r="AJ267" s="428"/>
      <c r="AK267" s="187"/>
      <c r="AL267" s="497" t="str">
        <f>IF(ISBLANK(AL265),"",CONCATENATE(LEFT(INDEX(AL$71:AL$102,MATCH(LEFT(AL265,11)&amp;"*",AL$71:AL$102,0)+2),FIND("-",INDEX(AL$71:AL$102,MATCH(LEFT(AL265,11)&amp;"*",AL$71:AL$102,0)+2))),$A265))</f>
        <v/>
      </c>
      <c r="AM267" s="498"/>
      <c r="AN267" s="499"/>
      <c r="AO267" s="308"/>
      <c r="AP267" s="203"/>
      <c r="AQ267" s="199"/>
      <c r="AR267" s="201"/>
      <c r="AS267" s="201"/>
      <c r="AT267" s="200"/>
      <c r="AU267" s="202"/>
      <c r="AV267" s="202"/>
      <c r="AW267" s="203"/>
    </row>
    <row r="268" spans="1:49" s="75" customFormat="1" ht="21" customHeight="1" thickTop="1" x14ac:dyDescent="0.25">
      <c r="A268" s="520" t="s">
        <v>238</v>
      </c>
      <c r="B268" s="508"/>
      <c r="C268" s="509"/>
      <c r="D268" s="509"/>
      <c r="E268" s="509"/>
      <c r="F268" s="509"/>
      <c r="G268" s="509"/>
      <c r="H268" s="509"/>
      <c r="I268" s="509"/>
      <c r="J268" s="509"/>
      <c r="K268" s="509"/>
      <c r="L268" s="509"/>
      <c r="M268" s="510"/>
      <c r="N268" s="508"/>
      <c r="O268" s="509"/>
      <c r="P268" s="509"/>
      <c r="Q268" s="509"/>
      <c r="R268" s="509"/>
      <c r="S268" s="509"/>
      <c r="T268" s="509"/>
      <c r="U268" s="509"/>
      <c r="V268" s="509"/>
      <c r="W268" s="509"/>
      <c r="X268" s="509"/>
      <c r="Y268" s="510"/>
      <c r="Z268" s="508"/>
      <c r="AA268" s="509"/>
      <c r="AB268" s="509"/>
      <c r="AC268" s="509"/>
      <c r="AD268" s="509"/>
      <c r="AE268" s="509"/>
      <c r="AF268" s="509"/>
      <c r="AG268" s="509"/>
      <c r="AH268" s="509"/>
      <c r="AI268" s="509"/>
      <c r="AJ268" s="509"/>
      <c r="AK268" s="510"/>
      <c r="AL268" s="508"/>
      <c r="AM268" s="509"/>
      <c r="AN268" s="509"/>
      <c r="AO268" s="509"/>
      <c r="AP268" s="509"/>
      <c r="AQ268" s="509"/>
      <c r="AR268" s="509"/>
      <c r="AS268" s="509"/>
      <c r="AT268" s="509"/>
      <c r="AU268" s="509"/>
      <c r="AV268" s="509"/>
      <c r="AW268" s="510"/>
    </row>
    <row r="269" spans="1:49" s="75" customFormat="1" ht="21" customHeight="1" x14ac:dyDescent="0.25">
      <c r="A269" s="521"/>
      <c r="B269" s="511"/>
      <c r="C269" s="512"/>
      <c r="D269" s="512"/>
      <c r="E269" s="512"/>
      <c r="F269" s="512"/>
      <c r="G269" s="512"/>
      <c r="H269" s="512"/>
      <c r="I269" s="512"/>
      <c r="J269" s="512"/>
      <c r="K269" s="512"/>
      <c r="L269" s="512"/>
      <c r="M269" s="513"/>
      <c r="N269" s="511"/>
      <c r="O269" s="512"/>
      <c r="P269" s="512"/>
      <c r="Q269" s="512"/>
      <c r="R269" s="512"/>
      <c r="S269" s="512"/>
      <c r="T269" s="512"/>
      <c r="U269" s="512"/>
      <c r="V269" s="512"/>
      <c r="W269" s="512"/>
      <c r="X269" s="512"/>
      <c r="Y269" s="513"/>
      <c r="Z269" s="511"/>
      <c r="AA269" s="512"/>
      <c r="AB269" s="512"/>
      <c r="AC269" s="512"/>
      <c r="AD269" s="512"/>
      <c r="AE269" s="512"/>
      <c r="AF269" s="512"/>
      <c r="AG269" s="512"/>
      <c r="AH269" s="512"/>
      <c r="AI269" s="512"/>
      <c r="AJ269" s="512"/>
      <c r="AK269" s="513"/>
      <c r="AL269" s="511"/>
      <c r="AM269" s="512"/>
      <c r="AN269" s="512"/>
      <c r="AO269" s="512"/>
      <c r="AP269" s="512"/>
      <c r="AQ269" s="512"/>
      <c r="AR269" s="512"/>
      <c r="AS269" s="512"/>
      <c r="AT269" s="512"/>
      <c r="AU269" s="512"/>
      <c r="AV269" s="512"/>
      <c r="AW269" s="513"/>
    </row>
    <row r="270" spans="1:49" s="75" customFormat="1" ht="21" customHeight="1" thickBot="1" x14ac:dyDescent="0.3">
      <c r="A270" s="522"/>
      <c r="B270" s="497" t="str">
        <f>IF(ISBLANK(B268),"",CONCATENATE(LEFT(INDEX(B$71:B$102,MATCH(LEFT(B268,11)&amp;"*",B$71:B$102,0)+2),FIND("-",INDEX(B$71:B$102,MATCH(LEFT(B268,11)&amp;"*",B$71:B$102,0)+2))),A268))</f>
        <v/>
      </c>
      <c r="C270" s="498"/>
      <c r="D270" s="499"/>
      <c r="E270" s="308"/>
      <c r="F270" s="203"/>
      <c r="G270" s="199"/>
      <c r="H270" s="201"/>
      <c r="I270" s="201"/>
      <c r="J270" s="200"/>
      <c r="K270" s="202"/>
      <c r="L270" s="202"/>
      <c r="M270" s="203"/>
      <c r="N270" s="497" t="str">
        <f>IF(ISBLANK(N268),"",CONCATENATE(LEFT(INDEX(N$71:N$102,MATCH(LEFT(N268,11)&amp;"*",N$71:N$102,0)+2),FIND("-",INDEX(N$71:N$102,MATCH(LEFT(N268,11)&amp;"*",N$71:N$102,0)+2))),$A268))</f>
        <v/>
      </c>
      <c r="O270" s="498"/>
      <c r="P270" s="499"/>
      <c r="Q270" s="308"/>
      <c r="R270" s="203"/>
      <c r="S270" s="199"/>
      <c r="T270" s="201"/>
      <c r="U270" s="201"/>
      <c r="V270" s="200"/>
      <c r="W270" s="202"/>
      <c r="X270" s="202"/>
      <c r="Y270" s="203"/>
      <c r="Z270" s="497" t="str">
        <f>IF(ISBLANK(Z268),"",CONCATENATE(LEFT(INDEX(Z$71:Z$102,MATCH(LEFT(Z268,11)&amp;"*",Z$71:Z$102,0)+2),FIND("-",INDEX(Z$71:Z$102,MATCH(LEFT(Z268,11)&amp;"*",Z$71:Z$102,0)+2))),$A268))</f>
        <v/>
      </c>
      <c r="AA270" s="498"/>
      <c r="AB270" s="499"/>
      <c r="AC270" s="308"/>
      <c r="AD270" s="203"/>
      <c r="AE270" s="199"/>
      <c r="AF270" s="201"/>
      <c r="AG270" s="201"/>
      <c r="AH270" s="200"/>
      <c r="AI270" s="202"/>
      <c r="AJ270" s="202"/>
      <c r="AK270" s="203"/>
      <c r="AL270" s="497" t="str">
        <f>IF(ISBLANK(AL268),"",CONCATENATE(LEFT(INDEX(AL$71:AL$102,MATCH(LEFT(AL268,11)&amp;"*",AL$71:AL$102,0)+2),FIND("-",INDEX(AL$71:AL$102,MATCH(LEFT(AL268,11)&amp;"*",AL$71:AL$102,0)+2))),$A268))</f>
        <v/>
      </c>
      <c r="AM270" s="498"/>
      <c r="AN270" s="499"/>
      <c r="AO270" s="308"/>
      <c r="AP270" s="203"/>
      <c r="AQ270" s="199"/>
      <c r="AR270" s="201"/>
      <c r="AS270" s="201"/>
      <c r="AT270" s="200"/>
      <c r="AU270" s="202"/>
      <c r="AV270" s="202"/>
      <c r="AW270" s="203"/>
    </row>
    <row r="271" spans="1:49" s="75" customFormat="1" ht="21" customHeight="1" thickTop="1" x14ac:dyDescent="0.25">
      <c r="A271" s="520" t="s">
        <v>239</v>
      </c>
      <c r="B271" s="508"/>
      <c r="C271" s="509"/>
      <c r="D271" s="509"/>
      <c r="E271" s="509"/>
      <c r="F271" s="509"/>
      <c r="G271" s="509"/>
      <c r="H271" s="509"/>
      <c r="I271" s="509"/>
      <c r="J271" s="509"/>
      <c r="K271" s="509"/>
      <c r="L271" s="509"/>
      <c r="M271" s="510"/>
      <c r="N271" s="508"/>
      <c r="O271" s="509"/>
      <c r="P271" s="509"/>
      <c r="Q271" s="509"/>
      <c r="R271" s="509"/>
      <c r="S271" s="509"/>
      <c r="T271" s="509"/>
      <c r="U271" s="509"/>
      <c r="V271" s="509"/>
      <c r="W271" s="509"/>
      <c r="X271" s="509"/>
      <c r="Y271" s="510"/>
      <c r="Z271" s="508"/>
      <c r="AA271" s="509"/>
      <c r="AB271" s="509"/>
      <c r="AC271" s="509"/>
      <c r="AD271" s="509"/>
      <c r="AE271" s="509"/>
      <c r="AF271" s="509"/>
      <c r="AG271" s="509"/>
      <c r="AH271" s="509"/>
      <c r="AI271" s="509"/>
      <c r="AJ271" s="509"/>
      <c r="AK271" s="510"/>
      <c r="AL271" s="508"/>
      <c r="AM271" s="509"/>
      <c r="AN271" s="509"/>
      <c r="AO271" s="509"/>
      <c r="AP271" s="509"/>
      <c r="AQ271" s="509"/>
      <c r="AR271" s="509"/>
      <c r="AS271" s="509"/>
      <c r="AT271" s="509"/>
      <c r="AU271" s="509"/>
      <c r="AV271" s="509"/>
      <c r="AW271" s="510"/>
    </row>
    <row r="272" spans="1:49" s="75" customFormat="1" ht="21" customHeight="1" x14ac:dyDescent="0.25">
      <c r="A272" s="521"/>
      <c r="B272" s="511"/>
      <c r="C272" s="512"/>
      <c r="D272" s="512"/>
      <c r="E272" s="512"/>
      <c r="F272" s="512"/>
      <c r="G272" s="512"/>
      <c r="H272" s="512"/>
      <c r="I272" s="512"/>
      <c r="J272" s="512"/>
      <c r="K272" s="512"/>
      <c r="L272" s="512"/>
      <c r="M272" s="513"/>
      <c r="N272" s="511"/>
      <c r="O272" s="512"/>
      <c r="P272" s="512"/>
      <c r="Q272" s="512"/>
      <c r="R272" s="512"/>
      <c r="S272" s="512"/>
      <c r="T272" s="512"/>
      <c r="U272" s="512"/>
      <c r="V272" s="512"/>
      <c r="W272" s="512"/>
      <c r="X272" s="512"/>
      <c r="Y272" s="513"/>
      <c r="Z272" s="511"/>
      <c r="AA272" s="512"/>
      <c r="AB272" s="512"/>
      <c r="AC272" s="512"/>
      <c r="AD272" s="512"/>
      <c r="AE272" s="512"/>
      <c r="AF272" s="512"/>
      <c r="AG272" s="512"/>
      <c r="AH272" s="512"/>
      <c r="AI272" s="512"/>
      <c r="AJ272" s="512"/>
      <c r="AK272" s="513"/>
      <c r="AL272" s="511"/>
      <c r="AM272" s="512"/>
      <c r="AN272" s="512"/>
      <c r="AO272" s="512"/>
      <c r="AP272" s="512"/>
      <c r="AQ272" s="512"/>
      <c r="AR272" s="512"/>
      <c r="AS272" s="512"/>
      <c r="AT272" s="512"/>
      <c r="AU272" s="512"/>
      <c r="AV272" s="512"/>
      <c r="AW272" s="513"/>
    </row>
    <row r="273" spans="1:49" s="75" customFormat="1" ht="21" customHeight="1" thickBot="1" x14ac:dyDescent="0.3">
      <c r="A273" s="522"/>
      <c r="B273" s="497" t="str">
        <f>IF(ISBLANK(B271),"",CONCATENATE(LEFT(INDEX(B$71:B$102,MATCH(LEFT(B271,11)&amp;"*",B$71:B$102,0)+2),FIND("-",INDEX(B$71:B$102,MATCH(LEFT(B271,11)&amp;"*",B$71:B$102,0)+2))),A271))</f>
        <v/>
      </c>
      <c r="C273" s="498"/>
      <c r="D273" s="499"/>
      <c r="E273" s="308"/>
      <c r="F273" s="203"/>
      <c r="G273" s="199"/>
      <c r="H273" s="201"/>
      <c r="I273" s="201"/>
      <c r="J273" s="200"/>
      <c r="K273" s="202"/>
      <c r="L273" s="202"/>
      <c r="M273" s="203"/>
      <c r="N273" s="497" t="str">
        <f>IF(ISBLANK(N271),"",CONCATENATE(LEFT(INDEX(N$71:N$102,MATCH(LEFT(N271,11)&amp;"*",N$71:N$102,0)+2),FIND("-",INDEX(N$71:N$102,MATCH(LEFT(N271,11)&amp;"*",N$71:N$102,0)+2))),$A271))</f>
        <v/>
      </c>
      <c r="O273" s="498"/>
      <c r="P273" s="499"/>
      <c r="Q273" s="308"/>
      <c r="R273" s="203"/>
      <c r="S273" s="199"/>
      <c r="T273" s="201"/>
      <c r="U273" s="201"/>
      <c r="V273" s="200"/>
      <c r="W273" s="202"/>
      <c r="X273" s="202"/>
      <c r="Y273" s="203"/>
      <c r="Z273" s="497" t="str">
        <f>IF(ISBLANK(Z271),"",CONCATENATE(LEFT(INDEX(Z$71:Z$102,MATCH(LEFT(Z271,11)&amp;"*",Z$71:Z$102,0)+2),FIND("-",INDEX(Z$71:Z$102,MATCH(LEFT(Z271,11)&amp;"*",Z$71:Z$102,0)+2))),$A271))</f>
        <v/>
      </c>
      <c r="AA273" s="498"/>
      <c r="AB273" s="499"/>
      <c r="AC273" s="308"/>
      <c r="AD273" s="203"/>
      <c r="AE273" s="199"/>
      <c r="AF273" s="201"/>
      <c r="AG273" s="201"/>
      <c r="AH273" s="200"/>
      <c r="AI273" s="202"/>
      <c r="AJ273" s="202"/>
      <c r="AK273" s="203"/>
      <c r="AL273" s="497" t="str">
        <f>IF(ISBLANK(AL271),"",CONCATENATE(LEFT(INDEX(AL$71:AL$102,MATCH(LEFT(AL271,11)&amp;"*",AL$71:AL$102,0)+2),FIND("-",INDEX(AL$71:AL$102,MATCH(LEFT(AL271,11)&amp;"*",AL$71:AL$102,0)+2))),$A271))</f>
        <v/>
      </c>
      <c r="AM273" s="498"/>
      <c r="AN273" s="499"/>
      <c r="AO273" s="308"/>
      <c r="AP273" s="203"/>
      <c r="AQ273" s="199"/>
      <c r="AR273" s="201"/>
      <c r="AS273" s="201"/>
      <c r="AT273" s="200"/>
      <c r="AU273" s="202"/>
      <c r="AV273" s="202"/>
      <c r="AW273" s="203"/>
    </row>
    <row r="274" spans="1:49" s="75" customFormat="1" ht="21" customHeight="1" thickTop="1" x14ac:dyDescent="0.25">
      <c r="A274" s="520" t="s">
        <v>240</v>
      </c>
      <c r="B274" s="508"/>
      <c r="C274" s="509"/>
      <c r="D274" s="509"/>
      <c r="E274" s="509"/>
      <c r="F274" s="509"/>
      <c r="G274" s="509"/>
      <c r="H274" s="509"/>
      <c r="I274" s="509"/>
      <c r="J274" s="509"/>
      <c r="K274" s="509"/>
      <c r="L274" s="509"/>
      <c r="M274" s="510"/>
      <c r="N274" s="508"/>
      <c r="O274" s="509"/>
      <c r="P274" s="509"/>
      <c r="Q274" s="509"/>
      <c r="R274" s="509"/>
      <c r="S274" s="509"/>
      <c r="T274" s="509"/>
      <c r="U274" s="509"/>
      <c r="V274" s="509"/>
      <c r="W274" s="509"/>
      <c r="X274" s="509"/>
      <c r="Y274" s="510"/>
      <c r="Z274" s="508"/>
      <c r="AA274" s="509"/>
      <c r="AB274" s="509"/>
      <c r="AC274" s="509"/>
      <c r="AD274" s="509"/>
      <c r="AE274" s="509"/>
      <c r="AF274" s="509"/>
      <c r="AG274" s="509"/>
      <c r="AH274" s="509"/>
      <c r="AI274" s="509"/>
      <c r="AJ274" s="509"/>
      <c r="AK274" s="510"/>
      <c r="AL274" s="508"/>
      <c r="AM274" s="509"/>
      <c r="AN274" s="509"/>
      <c r="AO274" s="509"/>
      <c r="AP274" s="509"/>
      <c r="AQ274" s="509"/>
      <c r="AR274" s="509"/>
      <c r="AS274" s="509"/>
      <c r="AT274" s="509"/>
      <c r="AU274" s="509"/>
      <c r="AV274" s="509"/>
      <c r="AW274" s="510"/>
    </row>
    <row r="275" spans="1:49" s="75" customFormat="1" ht="21" customHeight="1" x14ac:dyDescent="0.25">
      <c r="A275" s="521"/>
      <c r="B275" s="511"/>
      <c r="C275" s="512"/>
      <c r="D275" s="512"/>
      <c r="E275" s="512"/>
      <c r="F275" s="512"/>
      <c r="G275" s="512"/>
      <c r="H275" s="512"/>
      <c r="I275" s="512"/>
      <c r="J275" s="512"/>
      <c r="K275" s="512"/>
      <c r="L275" s="512"/>
      <c r="M275" s="513"/>
      <c r="N275" s="511"/>
      <c r="O275" s="512"/>
      <c r="P275" s="512"/>
      <c r="Q275" s="512"/>
      <c r="R275" s="512"/>
      <c r="S275" s="512"/>
      <c r="T275" s="512"/>
      <c r="U275" s="512"/>
      <c r="V275" s="512"/>
      <c r="W275" s="512"/>
      <c r="X275" s="512"/>
      <c r="Y275" s="513"/>
      <c r="Z275" s="511"/>
      <c r="AA275" s="512"/>
      <c r="AB275" s="512"/>
      <c r="AC275" s="512"/>
      <c r="AD275" s="512"/>
      <c r="AE275" s="512"/>
      <c r="AF275" s="512"/>
      <c r="AG275" s="512"/>
      <c r="AH275" s="512"/>
      <c r="AI275" s="512"/>
      <c r="AJ275" s="512"/>
      <c r="AK275" s="513"/>
      <c r="AL275" s="511"/>
      <c r="AM275" s="512"/>
      <c r="AN275" s="512"/>
      <c r="AO275" s="512"/>
      <c r="AP275" s="512"/>
      <c r="AQ275" s="512"/>
      <c r="AR275" s="512"/>
      <c r="AS275" s="512"/>
      <c r="AT275" s="512"/>
      <c r="AU275" s="512"/>
      <c r="AV275" s="512"/>
      <c r="AW275" s="513"/>
    </row>
    <row r="276" spans="1:49" s="75" customFormat="1" ht="21" customHeight="1" thickBot="1" x14ac:dyDescent="0.3">
      <c r="A276" s="522"/>
      <c r="B276" s="497" t="str">
        <f>IF(ISBLANK(B274),"",CONCATENATE(LEFT(INDEX(B$71:B$102,MATCH(LEFT(B274,11)&amp;"*",B$71:B$102,0)+2),FIND("-",INDEX(B$71:B$102,MATCH(LEFT(B274,11)&amp;"*",B$71:B$102,0)+2))),A274))</f>
        <v/>
      </c>
      <c r="C276" s="498"/>
      <c r="D276" s="499"/>
      <c r="E276" s="308"/>
      <c r="F276" s="203"/>
      <c r="G276" s="199"/>
      <c r="H276" s="201"/>
      <c r="I276" s="201"/>
      <c r="J276" s="200"/>
      <c r="K276" s="202"/>
      <c r="L276" s="202"/>
      <c r="M276" s="203"/>
      <c r="N276" s="497" t="str">
        <f>IF(ISBLANK(N274),"",CONCATENATE(LEFT(INDEX(N$71:N$102,MATCH(LEFT(N274,11)&amp;"*",N$71:N$102,0)+2),FIND("-",INDEX(N$71:N$102,MATCH(LEFT(N274,11)&amp;"*",N$71:N$102,0)+2))),$A274))</f>
        <v/>
      </c>
      <c r="O276" s="498"/>
      <c r="P276" s="499"/>
      <c r="Q276" s="308"/>
      <c r="R276" s="203"/>
      <c r="S276" s="199"/>
      <c r="T276" s="201"/>
      <c r="U276" s="201"/>
      <c r="V276" s="200"/>
      <c r="W276" s="202"/>
      <c r="X276" s="202"/>
      <c r="Y276" s="203"/>
      <c r="Z276" s="497" t="str">
        <f>IF(ISBLANK(Z274),"",CONCATENATE(LEFT(INDEX(Z$71:Z$102,MATCH(LEFT(Z274,11)&amp;"*",Z$71:Z$102,0)+2),FIND("-",INDEX(Z$71:Z$102,MATCH(LEFT(Z274,11)&amp;"*",Z$71:Z$102,0)+2))),$A274))</f>
        <v/>
      </c>
      <c r="AA276" s="498"/>
      <c r="AB276" s="499"/>
      <c r="AC276" s="308"/>
      <c r="AD276" s="203"/>
      <c r="AE276" s="199"/>
      <c r="AF276" s="201"/>
      <c r="AG276" s="201"/>
      <c r="AH276" s="200"/>
      <c r="AI276" s="202"/>
      <c r="AJ276" s="202"/>
      <c r="AK276" s="203"/>
      <c r="AL276" s="497" t="str">
        <f>IF(ISBLANK(AL274),"",CONCATENATE(LEFT(INDEX(AL$71:AL$102,MATCH(LEFT(AL274,11)&amp;"*",AL$71:AL$102,0)+2),FIND("-",INDEX(AL$71:AL$102,MATCH(LEFT(AL274,11)&amp;"*",AL$71:AL$102,0)+2))),$A274))</f>
        <v/>
      </c>
      <c r="AM276" s="498"/>
      <c r="AN276" s="499"/>
      <c r="AO276" s="308"/>
      <c r="AP276" s="203"/>
      <c r="AQ276" s="199"/>
      <c r="AR276" s="201"/>
      <c r="AS276" s="201"/>
      <c r="AT276" s="200"/>
      <c r="AU276" s="202"/>
      <c r="AV276" s="202"/>
      <c r="AW276" s="203"/>
    </row>
    <row r="277" spans="1:49" s="75" customFormat="1" ht="21" customHeight="1" thickTop="1" x14ac:dyDescent="0.25">
      <c r="A277" s="520" t="s">
        <v>241</v>
      </c>
      <c r="B277" s="508"/>
      <c r="C277" s="509"/>
      <c r="D277" s="509"/>
      <c r="E277" s="509"/>
      <c r="F277" s="509"/>
      <c r="G277" s="509"/>
      <c r="H277" s="509"/>
      <c r="I277" s="509"/>
      <c r="J277" s="509"/>
      <c r="K277" s="509"/>
      <c r="L277" s="509"/>
      <c r="M277" s="510"/>
      <c r="N277" s="508"/>
      <c r="O277" s="509"/>
      <c r="P277" s="509"/>
      <c r="Q277" s="509"/>
      <c r="R277" s="509"/>
      <c r="S277" s="509"/>
      <c r="T277" s="509"/>
      <c r="U277" s="509"/>
      <c r="V277" s="509"/>
      <c r="W277" s="509"/>
      <c r="X277" s="509"/>
      <c r="Y277" s="510"/>
      <c r="Z277" s="508"/>
      <c r="AA277" s="509"/>
      <c r="AB277" s="509"/>
      <c r="AC277" s="509"/>
      <c r="AD277" s="509"/>
      <c r="AE277" s="509"/>
      <c r="AF277" s="509"/>
      <c r="AG277" s="509"/>
      <c r="AH277" s="509"/>
      <c r="AI277" s="509"/>
      <c r="AJ277" s="509"/>
      <c r="AK277" s="510"/>
      <c r="AL277" s="508"/>
      <c r="AM277" s="509"/>
      <c r="AN277" s="509"/>
      <c r="AO277" s="509"/>
      <c r="AP277" s="509"/>
      <c r="AQ277" s="509"/>
      <c r="AR277" s="509"/>
      <c r="AS277" s="509"/>
      <c r="AT277" s="509"/>
      <c r="AU277" s="509"/>
      <c r="AV277" s="509"/>
      <c r="AW277" s="510"/>
    </row>
    <row r="278" spans="1:49" s="75" customFormat="1" ht="21" customHeight="1" x14ac:dyDescent="0.25">
      <c r="A278" s="521"/>
      <c r="B278" s="511"/>
      <c r="C278" s="512"/>
      <c r="D278" s="512"/>
      <c r="E278" s="512"/>
      <c r="F278" s="512"/>
      <c r="G278" s="512"/>
      <c r="H278" s="512"/>
      <c r="I278" s="512"/>
      <c r="J278" s="512"/>
      <c r="K278" s="512"/>
      <c r="L278" s="512"/>
      <c r="M278" s="513"/>
      <c r="N278" s="511"/>
      <c r="O278" s="512"/>
      <c r="P278" s="512"/>
      <c r="Q278" s="512"/>
      <c r="R278" s="512"/>
      <c r="S278" s="512"/>
      <c r="T278" s="512"/>
      <c r="U278" s="512"/>
      <c r="V278" s="512"/>
      <c r="W278" s="512"/>
      <c r="X278" s="512"/>
      <c r="Y278" s="513"/>
      <c r="Z278" s="511"/>
      <c r="AA278" s="512"/>
      <c r="AB278" s="512"/>
      <c r="AC278" s="512"/>
      <c r="AD278" s="512"/>
      <c r="AE278" s="512"/>
      <c r="AF278" s="512"/>
      <c r="AG278" s="512"/>
      <c r="AH278" s="512"/>
      <c r="AI278" s="512"/>
      <c r="AJ278" s="512"/>
      <c r="AK278" s="513"/>
      <c r="AL278" s="511"/>
      <c r="AM278" s="512"/>
      <c r="AN278" s="512"/>
      <c r="AO278" s="512"/>
      <c r="AP278" s="512"/>
      <c r="AQ278" s="512"/>
      <c r="AR278" s="512"/>
      <c r="AS278" s="512"/>
      <c r="AT278" s="512"/>
      <c r="AU278" s="512"/>
      <c r="AV278" s="512"/>
      <c r="AW278" s="513"/>
    </row>
    <row r="279" spans="1:49" s="75" customFormat="1" ht="21" customHeight="1" thickBot="1" x14ac:dyDescent="0.3">
      <c r="A279" s="522"/>
      <c r="B279" s="497" t="str">
        <f>IF(ISBLANK(B277),"",CONCATENATE(LEFT(INDEX(B$71:B$102,MATCH(LEFT(B277,11)&amp;"*",B$71:B$102,0)+2),FIND("-",INDEX(B$71:B$102,MATCH(LEFT(B277,11)&amp;"*",B$71:B$102,0)+2))),A277))</f>
        <v/>
      </c>
      <c r="C279" s="498"/>
      <c r="D279" s="499"/>
      <c r="E279" s="193"/>
      <c r="F279" s="194"/>
      <c r="G279" s="195"/>
      <c r="H279" s="196"/>
      <c r="I279" s="196"/>
      <c r="J279" s="197"/>
      <c r="K279" s="198"/>
      <c r="L279" s="198"/>
      <c r="M279" s="198"/>
      <c r="N279" s="497" t="str">
        <f>IF(ISBLANK(N277),"",CONCATENATE(LEFT(INDEX(N$71:N$102,MATCH(LEFT(N277,11)&amp;"*",N$71:N$102,0)+2),FIND("-",INDEX(N$71:N$102,MATCH(LEFT(N277,11)&amp;"*",N$71:N$102,0)+2))),$A277))</f>
        <v/>
      </c>
      <c r="O279" s="498"/>
      <c r="P279" s="499"/>
      <c r="Q279" s="193"/>
      <c r="R279" s="194"/>
      <c r="S279" s="195"/>
      <c r="T279" s="196"/>
      <c r="U279" s="196"/>
      <c r="V279" s="197"/>
      <c r="W279" s="198"/>
      <c r="X279" s="194"/>
      <c r="Y279" s="198"/>
      <c r="Z279" s="497" t="str">
        <f>IF(ISBLANK(Z277),"",CONCATENATE(LEFT(INDEX(Z$71:Z$102,MATCH(LEFT(Z277,11)&amp;"*",Z$71:Z$102,0)+2),FIND("-",INDEX(Z$71:Z$102,MATCH(LEFT(Z277,11)&amp;"*",Z$71:Z$102,0)+2))),$A277))</f>
        <v/>
      </c>
      <c r="AA279" s="498"/>
      <c r="AB279" s="499"/>
      <c r="AC279" s="308"/>
      <c r="AD279" s="203"/>
      <c r="AE279" s="199"/>
      <c r="AF279" s="201"/>
      <c r="AG279" s="201"/>
      <c r="AH279" s="200"/>
      <c r="AI279" s="202"/>
      <c r="AJ279" s="202"/>
      <c r="AK279" s="203"/>
      <c r="AL279" s="497" t="str">
        <f>IF(ISBLANK(AL277),"",CONCATENATE(LEFT(INDEX(AL$71:AL$102,MATCH(LEFT(AL277,11)&amp;"*",AL$71:AL$102,0)+2),FIND("-",INDEX(AL$71:AL$102,MATCH(LEFT(AL277,11)&amp;"*",AL$71:AL$102,0)+2))),$A277))</f>
        <v/>
      </c>
      <c r="AM279" s="498"/>
      <c r="AN279" s="499"/>
      <c r="AO279" s="308"/>
      <c r="AP279" s="203"/>
      <c r="AQ279" s="204"/>
      <c r="AR279" s="201"/>
      <c r="AS279" s="201"/>
      <c r="AT279" s="200"/>
      <c r="AU279" s="202"/>
      <c r="AV279" s="202"/>
      <c r="AW279" s="203"/>
    </row>
    <row r="280" spans="1:49" s="75" customFormat="1" ht="21" customHeight="1" thickTop="1" x14ac:dyDescent="0.25">
      <c r="A280" s="520" t="s">
        <v>242</v>
      </c>
      <c r="B280" s="508"/>
      <c r="C280" s="509"/>
      <c r="D280" s="509"/>
      <c r="E280" s="509"/>
      <c r="F280" s="509"/>
      <c r="G280" s="509"/>
      <c r="H280" s="509"/>
      <c r="I280" s="509"/>
      <c r="J280" s="509"/>
      <c r="K280" s="509"/>
      <c r="L280" s="509"/>
      <c r="M280" s="510"/>
      <c r="N280" s="508"/>
      <c r="O280" s="509"/>
      <c r="P280" s="509"/>
      <c r="Q280" s="509"/>
      <c r="R280" s="509"/>
      <c r="S280" s="509"/>
      <c r="T280" s="509"/>
      <c r="U280" s="509"/>
      <c r="V280" s="509"/>
      <c r="W280" s="509"/>
      <c r="X280" s="509"/>
      <c r="Y280" s="510"/>
      <c r="Z280" s="508"/>
      <c r="AA280" s="509"/>
      <c r="AB280" s="509"/>
      <c r="AC280" s="509"/>
      <c r="AD280" s="509"/>
      <c r="AE280" s="509"/>
      <c r="AF280" s="509"/>
      <c r="AG280" s="509"/>
      <c r="AH280" s="509"/>
      <c r="AI280" s="509"/>
      <c r="AJ280" s="509"/>
      <c r="AK280" s="510"/>
      <c r="AL280" s="508"/>
      <c r="AM280" s="509"/>
      <c r="AN280" s="509"/>
      <c r="AO280" s="509"/>
      <c r="AP280" s="509"/>
      <c r="AQ280" s="509"/>
      <c r="AR280" s="509"/>
      <c r="AS280" s="509"/>
      <c r="AT280" s="509"/>
      <c r="AU280" s="509"/>
      <c r="AV280" s="509"/>
      <c r="AW280" s="510"/>
    </row>
    <row r="281" spans="1:49" s="75" customFormat="1" ht="21" customHeight="1" x14ac:dyDescent="0.25">
      <c r="A281" s="521"/>
      <c r="B281" s="511"/>
      <c r="C281" s="512"/>
      <c r="D281" s="512"/>
      <c r="E281" s="512"/>
      <c r="F281" s="512"/>
      <c r="G281" s="512"/>
      <c r="H281" s="512"/>
      <c r="I281" s="512"/>
      <c r="J281" s="512"/>
      <c r="K281" s="512"/>
      <c r="L281" s="512"/>
      <c r="M281" s="513"/>
      <c r="N281" s="511"/>
      <c r="O281" s="512"/>
      <c r="P281" s="512"/>
      <c r="Q281" s="512"/>
      <c r="R281" s="512"/>
      <c r="S281" s="512"/>
      <c r="T281" s="512"/>
      <c r="U281" s="512"/>
      <c r="V281" s="512"/>
      <c r="W281" s="512"/>
      <c r="X281" s="512"/>
      <c r="Y281" s="513"/>
      <c r="Z281" s="511"/>
      <c r="AA281" s="512"/>
      <c r="AB281" s="512"/>
      <c r="AC281" s="512"/>
      <c r="AD281" s="512"/>
      <c r="AE281" s="512"/>
      <c r="AF281" s="512"/>
      <c r="AG281" s="512"/>
      <c r="AH281" s="512"/>
      <c r="AI281" s="512"/>
      <c r="AJ281" s="512"/>
      <c r="AK281" s="513"/>
      <c r="AL281" s="511"/>
      <c r="AM281" s="512"/>
      <c r="AN281" s="512"/>
      <c r="AO281" s="512"/>
      <c r="AP281" s="512"/>
      <c r="AQ281" s="512"/>
      <c r="AR281" s="512"/>
      <c r="AS281" s="512"/>
      <c r="AT281" s="512"/>
      <c r="AU281" s="512"/>
      <c r="AV281" s="512"/>
      <c r="AW281" s="513"/>
    </row>
    <row r="282" spans="1:49" s="75" customFormat="1" ht="21" customHeight="1" thickBot="1" x14ac:dyDescent="0.3">
      <c r="A282" s="522"/>
      <c r="B282" s="497" t="str">
        <f>IF(ISBLANK(B280),"",CONCATENATE(LEFT(INDEX(B$71:B$102,MATCH(LEFT(B280,11)&amp;"*",B$71:B$102,0)+2),FIND("-",INDEX(B$71:B$102,MATCH(LEFT(B280,11)&amp;"*",B$71:B$102,0)+2))),A280))</f>
        <v/>
      </c>
      <c r="C282" s="498"/>
      <c r="D282" s="499"/>
      <c r="E282" s="193"/>
      <c r="F282" s="194"/>
      <c r="G282" s="195"/>
      <c r="H282" s="196"/>
      <c r="I282" s="196"/>
      <c r="J282" s="197"/>
      <c r="K282" s="198"/>
      <c r="L282" s="198"/>
      <c r="M282" s="198"/>
      <c r="N282" s="497" t="str">
        <f>IF(ISBLANK(N280),"",CONCATENATE(LEFT(INDEX(N$71:N$102,MATCH(LEFT(N280,11)&amp;"*",N$71:N$102,0)+2),FIND("-",INDEX(N$71:N$102,MATCH(LEFT(N280,11)&amp;"*",N$71:N$102,0)+2))),$A280))</f>
        <v/>
      </c>
      <c r="O282" s="498"/>
      <c r="P282" s="499"/>
      <c r="Q282" s="193"/>
      <c r="R282" s="194"/>
      <c r="S282" s="195"/>
      <c r="T282" s="196"/>
      <c r="U282" s="196"/>
      <c r="V282" s="197"/>
      <c r="W282" s="198"/>
      <c r="X282" s="194"/>
      <c r="Y282" s="198"/>
      <c r="Z282" s="497" t="str">
        <f>IF(ISBLANK(Z280),"",CONCATENATE(LEFT(INDEX(Z$71:Z$102,MATCH(LEFT(Z280,11)&amp;"*",Z$71:Z$102,0)+2),FIND("-",INDEX(Z$71:Z$102,MATCH(LEFT(Z280,11)&amp;"*",Z$71:Z$102,0)+2))),$A280))</f>
        <v/>
      </c>
      <c r="AA282" s="498"/>
      <c r="AB282" s="499"/>
      <c r="AC282" s="308"/>
      <c r="AD282" s="203"/>
      <c r="AE282" s="199"/>
      <c r="AF282" s="201"/>
      <c r="AG282" s="201"/>
      <c r="AH282" s="200"/>
      <c r="AI282" s="202"/>
      <c r="AJ282" s="202"/>
      <c r="AK282" s="203"/>
      <c r="AL282" s="497" t="str">
        <f>IF(ISBLANK(AL280),"",CONCATENATE(LEFT(INDEX(AL$71:AL$102,MATCH(LEFT(AL280,11)&amp;"*",AL$71:AL$102,0)+2),FIND("-",INDEX(AL$71:AL$102,MATCH(LEFT(AL280,11)&amp;"*",AL$71:AL$102,0)+2))),$A280))</f>
        <v/>
      </c>
      <c r="AM282" s="498"/>
      <c r="AN282" s="499"/>
      <c r="AO282" s="308"/>
      <c r="AP282" s="203"/>
      <c r="AQ282" s="204"/>
      <c r="AR282" s="201"/>
      <c r="AS282" s="201"/>
      <c r="AT282" s="200"/>
      <c r="AU282" s="202"/>
      <c r="AV282" s="202"/>
      <c r="AW282" s="203"/>
    </row>
    <row r="283" spans="1:49" s="75" customFormat="1" ht="21" customHeight="1" thickTop="1" x14ac:dyDescent="0.25">
      <c r="A283" s="520" t="s">
        <v>243</v>
      </c>
      <c r="B283" s="508"/>
      <c r="C283" s="509"/>
      <c r="D283" s="509"/>
      <c r="E283" s="509"/>
      <c r="F283" s="509"/>
      <c r="G283" s="509"/>
      <c r="H283" s="509"/>
      <c r="I283" s="509"/>
      <c r="J283" s="509"/>
      <c r="K283" s="509"/>
      <c r="L283" s="509"/>
      <c r="M283" s="510"/>
      <c r="N283" s="508"/>
      <c r="O283" s="509"/>
      <c r="P283" s="509"/>
      <c r="Q283" s="509"/>
      <c r="R283" s="509"/>
      <c r="S283" s="509"/>
      <c r="T283" s="509"/>
      <c r="U283" s="509"/>
      <c r="V283" s="509"/>
      <c r="W283" s="509"/>
      <c r="X283" s="509"/>
      <c r="Y283" s="510"/>
      <c r="Z283" s="508"/>
      <c r="AA283" s="509"/>
      <c r="AB283" s="509"/>
      <c r="AC283" s="509"/>
      <c r="AD283" s="509"/>
      <c r="AE283" s="509"/>
      <c r="AF283" s="509"/>
      <c r="AG283" s="509"/>
      <c r="AH283" s="509"/>
      <c r="AI283" s="509"/>
      <c r="AJ283" s="509"/>
      <c r="AK283" s="510"/>
      <c r="AL283" s="508"/>
      <c r="AM283" s="509"/>
      <c r="AN283" s="509"/>
      <c r="AO283" s="509"/>
      <c r="AP283" s="509"/>
      <c r="AQ283" s="509"/>
      <c r="AR283" s="509"/>
      <c r="AS283" s="509"/>
      <c r="AT283" s="509"/>
      <c r="AU283" s="509"/>
      <c r="AV283" s="509"/>
      <c r="AW283" s="510"/>
    </row>
    <row r="284" spans="1:49" s="75" customFormat="1" ht="21" customHeight="1" x14ac:dyDescent="0.25">
      <c r="A284" s="521"/>
      <c r="B284" s="511"/>
      <c r="C284" s="512"/>
      <c r="D284" s="512"/>
      <c r="E284" s="512"/>
      <c r="F284" s="512"/>
      <c r="G284" s="512"/>
      <c r="H284" s="512"/>
      <c r="I284" s="512"/>
      <c r="J284" s="512"/>
      <c r="K284" s="512"/>
      <c r="L284" s="512"/>
      <c r="M284" s="513"/>
      <c r="N284" s="511"/>
      <c r="O284" s="512"/>
      <c r="P284" s="512"/>
      <c r="Q284" s="512"/>
      <c r="R284" s="512"/>
      <c r="S284" s="512"/>
      <c r="T284" s="512"/>
      <c r="U284" s="512"/>
      <c r="V284" s="512"/>
      <c r="W284" s="512"/>
      <c r="X284" s="512"/>
      <c r="Y284" s="513"/>
      <c r="Z284" s="511"/>
      <c r="AA284" s="512"/>
      <c r="AB284" s="512"/>
      <c r="AC284" s="512"/>
      <c r="AD284" s="512"/>
      <c r="AE284" s="512"/>
      <c r="AF284" s="512"/>
      <c r="AG284" s="512"/>
      <c r="AH284" s="512"/>
      <c r="AI284" s="512"/>
      <c r="AJ284" s="512"/>
      <c r="AK284" s="513"/>
      <c r="AL284" s="511"/>
      <c r="AM284" s="512"/>
      <c r="AN284" s="512"/>
      <c r="AO284" s="512"/>
      <c r="AP284" s="512"/>
      <c r="AQ284" s="512"/>
      <c r="AR284" s="512"/>
      <c r="AS284" s="512"/>
      <c r="AT284" s="512"/>
      <c r="AU284" s="512"/>
      <c r="AV284" s="512"/>
      <c r="AW284" s="513"/>
    </row>
    <row r="285" spans="1:49" s="75" customFormat="1" ht="21" customHeight="1" thickBot="1" x14ac:dyDescent="0.3">
      <c r="A285" s="522"/>
      <c r="B285" s="497" t="str">
        <f>IF(ISBLANK(B283),"",CONCATENATE(LEFT(INDEX(B$71:B$102,MATCH(LEFT(B283,11)&amp;"*",B$71:B$102,0)+2),FIND("-",INDEX(B$71:B$102,MATCH(LEFT(B283,11)&amp;"*",B$71:B$102,0)+2))),A283))</f>
        <v/>
      </c>
      <c r="C285" s="498"/>
      <c r="D285" s="499"/>
      <c r="E285" s="193"/>
      <c r="F285" s="194"/>
      <c r="G285" s="195"/>
      <c r="H285" s="196"/>
      <c r="I285" s="196"/>
      <c r="J285" s="197"/>
      <c r="K285" s="198"/>
      <c r="L285" s="198"/>
      <c r="M285" s="198"/>
      <c r="N285" s="497" t="str">
        <f>IF(ISBLANK(N283),"",CONCATENATE(LEFT(INDEX(N$71:N$102,MATCH(LEFT(N283,11)&amp;"*",N$71:N$102,0)+2),FIND("-",INDEX(N$71:N$102,MATCH(LEFT(N283,11)&amp;"*",N$71:N$102,0)+2))),$A283))</f>
        <v/>
      </c>
      <c r="O285" s="498"/>
      <c r="P285" s="499"/>
      <c r="Q285" s="193"/>
      <c r="R285" s="194"/>
      <c r="S285" s="195"/>
      <c r="T285" s="196"/>
      <c r="U285" s="196"/>
      <c r="V285" s="197"/>
      <c r="W285" s="198"/>
      <c r="X285" s="194"/>
      <c r="Y285" s="198"/>
      <c r="Z285" s="497" t="str">
        <f>IF(ISBLANK(Z283),"",CONCATENATE(LEFT(INDEX(Z$71:Z$102,MATCH(LEFT(Z283,11)&amp;"*",Z$71:Z$102,0)+2),FIND("-",INDEX(Z$71:Z$102,MATCH(LEFT(Z283,11)&amp;"*",Z$71:Z$102,0)+2))),$A283))</f>
        <v/>
      </c>
      <c r="AA285" s="498"/>
      <c r="AB285" s="499"/>
      <c r="AC285" s="308"/>
      <c r="AD285" s="203"/>
      <c r="AE285" s="199"/>
      <c r="AF285" s="201"/>
      <c r="AG285" s="201"/>
      <c r="AH285" s="200"/>
      <c r="AI285" s="202"/>
      <c r="AJ285" s="202"/>
      <c r="AK285" s="203"/>
      <c r="AL285" s="497" t="str">
        <f>IF(ISBLANK(AL283),"",CONCATENATE(LEFT(INDEX(AL$71:AL$102,MATCH(LEFT(AL283,11)&amp;"*",AL$71:AL$102,0)+2),FIND("-",INDEX(AL$71:AL$102,MATCH(LEFT(AL283,11)&amp;"*",AL$71:AL$102,0)+2))),$A283))</f>
        <v/>
      </c>
      <c r="AM285" s="498"/>
      <c r="AN285" s="499"/>
      <c r="AO285" s="308"/>
      <c r="AP285" s="203"/>
      <c r="AQ285" s="204"/>
      <c r="AR285" s="201"/>
      <c r="AS285" s="201"/>
      <c r="AT285" s="200"/>
      <c r="AU285" s="202"/>
      <c r="AV285" s="202"/>
      <c r="AW285" s="203"/>
    </row>
    <row r="286" spans="1:49" s="75" customFormat="1" ht="21" customHeight="1" thickTop="1" x14ac:dyDescent="0.25">
      <c r="A286" s="520" t="s">
        <v>244</v>
      </c>
      <c r="B286" s="508"/>
      <c r="C286" s="509"/>
      <c r="D286" s="509"/>
      <c r="E286" s="509"/>
      <c r="F286" s="509"/>
      <c r="G286" s="509"/>
      <c r="H286" s="509"/>
      <c r="I286" s="509"/>
      <c r="J286" s="509"/>
      <c r="K286" s="509"/>
      <c r="L286" s="509"/>
      <c r="M286" s="510"/>
      <c r="N286" s="508"/>
      <c r="O286" s="509"/>
      <c r="P286" s="509"/>
      <c r="Q286" s="509"/>
      <c r="R286" s="509"/>
      <c r="S286" s="509"/>
      <c r="T286" s="509"/>
      <c r="U286" s="509"/>
      <c r="V286" s="509"/>
      <c r="W286" s="509"/>
      <c r="X286" s="509"/>
      <c r="Y286" s="510"/>
      <c r="Z286" s="508"/>
      <c r="AA286" s="509"/>
      <c r="AB286" s="509"/>
      <c r="AC286" s="509"/>
      <c r="AD286" s="509"/>
      <c r="AE286" s="509"/>
      <c r="AF286" s="509"/>
      <c r="AG286" s="509"/>
      <c r="AH286" s="509"/>
      <c r="AI286" s="509"/>
      <c r="AJ286" s="509"/>
      <c r="AK286" s="510"/>
      <c r="AL286" s="508"/>
      <c r="AM286" s="509"/>
      <c r="AN286" s="509"/>
      <c r="AO286" s="509"/>
      <c r="AP286" s="509"/>
      <c r="AQ286" s="509"/>
      <c r="AR286" s="509"/>
      <c r="AS286" s="509"/>
      <c r="AT286" s="509"/>
      <c r="AU286" s="509"/>
      <c r="AV286" s="509"/>
      <c r="AW286" s="510"/>
    </row>
    <row r="287" spans="1:49" s="75" customFormat="1" ht="21" customHeight="1" x14ac:dyDescent="0.25">
      <c r="A287" s="521"/>
      <c r="B287" s="511"/>
      <c r="C287" s="512"/>
      <c r="D287" s="512"/>
      <c r="E287" s="512"/>
      <c r="F287" s="512"/>
      <c r="G287" s="512"/>
      <c r="H287" s="512"/>
      <c r="I287" s="512"/>
      <c r="J287" s="512"/>
      <c r="K287" s="512"/>
      <c r="L287" s="512"/>
      <c r="M287" s="513"/>
      <c r="N287" s="511"/>
      <c r="O287" s="512"/>
      <c r="P287" s="512"/>
      <c r="Q287" s="512"/>
      <c r="R287" s="512"/>
      <c r="S287" s="512"/>
      <c r="T287" s="512"/>
      <c r="U287" s="512"/>
      <c r="V287" s="512"/>
      <c r="W287" s="512"/>
      <c r="X287" s="512"/>
      <c r="Y287" s="513"/>
      <c r="Z287" s="511"/>
      <c r="AA287" s="512"/>
      <c r="AB287" s="512"/>
      <c r="AC287" s="512"/>
      <c r="AD287" s="512"/>
      <c r="AE287" s="512"/>
      <c r="AF287" s="512"/>
      <c r="AG287" s="512"/>
      <c r="AH287" s="512"/>
      <c r="AI287" s="512"/>
      <c r="AJ287" s="512"/>
      <c r="AK287" s="513"/>
      <c r="AL287" s="511"/>
      <c r="AM287" s="512"/>
      <c r="AN287" s="512"/>
      <c r="AO287" s="512"/>
      <c r="AP287" s="512"/>
      <c r="AQ287" s="512"/>
      <c r="AR287" s="512"/>
      <c r="AS287" s="512"/>
      <c r="AT287" s="512"/>
      <c r="AU287" s="512"/>
      <c r="AV287" s="512"/>
      <c r="AW287" s="513"/>
    </row>
    <row r="288" spans="1:49" s="75" customFormat="1" ht="21" customHeight="1" thickBot="1" x14ac:dyDescent="0.3">
      <c r="A288" s="522"/>
      <c r="B288" s="497" t="str">
        <f>IF(ISBLANK(B286),"",CONCATENATE(LEFT(INDEX(B$71:B$102,MATCH(LEFT(B286,11)&amp;"*",B$71:B$102,0)+2),FIND("-",INDEX(B$71:B$102,MATCH(LEFT(B286,11)&amp;"*",B$71:B$102,0)+2))),A286))</f>
        <v/>
      </c>
      <c r="C288" s="498"/>
      <c r="D288" s="499"/>
      <c r="E288" s="193"/>
      <c r="F288" s="194"/>
      <c r="G288" s="195"/>
      <c r="H288" s="196"/>
      <c r="I288" s="196"/>
      <c r="J288" s="197"/>
      <c r="K288" s="198"/>
      <c r="L288" s="198"/>
      <c r="M288" s="198"/>
      <c r="N288" s="497" t="str">
        <f>IF(ISBLANK(N286),"",CONCATENATE(LEFT(INDEX(N$71:N$102,MATCH(LEFT(N286,11)&amp;"*",N$71:N$102,0)+2),FIND("-",INDEX(N$71:N$102,MATCH(LEFT(N286,11)&amp;"*",N$71:N$102,0)+2))),$A286))</f>
        <v/>
      </c>
      <c r="O288" s="498"/>
      <c r="P288" s="499"/>
      <c r="Q288" s="193"/>
      <c r="R288" s="194"/>
      <c r="S288" s="195"/>
      <c r="T288" s="196"/>
      <c r="U288" s="196"/>
      <c r="V288" s="197"/>
      <c r="W288" s="198"/>
      <c r="X288" s="194"/>
      <c r="Y288" s="198"/>
      <c r="Z288" s="497" t="str">
        <f>IF(ISBLANK(Z286),"",CONCATENATE(LEFT(INDEX(Z$71:Z$102,MATCH(LEFT(Z286,11)&amp;"*",Z$71:Z$102,0)+2),FIND("-",INDEX(Z$71:Z$102,MATCH(LEFT(Z286,11)&amp;"*",Z$71:Z$102,0)+2))),$A286))</f>
        <v/>
      </c>
      <c r="AA288" s="498"/>
      <c r="AB288" s="499"/>
      <c r="AC288" s="308"/>
      <c r="AD288" s="203"/>
      <c r="AE288" s="199"/>
      <c r="AF288" s="201"/>
      <c r="AG288" s="201"/>
      <c r="AH288" s="200"/>
      <c r="AI288" s="202"/>
      <c r="AJ288" s="202"/>
      <c r="AK288" s="203"/>
      <c r="AL288" s="497" t="str">
        <f>IF(ISBLANK(AL286),"",CONCATENATE(LEFT(INDEX(AL$71:AL$102,MATCH(LEFT(AL286,11)&amp;"*",AL$71:AL$102,0)+2),FIND("-",INDEX(AL$71:AL$102,MATCH(LEFT(AL286,11)&amp;"*",AL$71:AL$102,0)+2))),$A286))</f>
        <v/>
      </c>
      <c r="AM288" s="498"/>
      <c r="AN288" s="499"/>
      <c r="AO288" s="308"/>
      <c r="AP288" s="203"/>
      <c r="AQ288" s="204"/>
      <c r="AR288" s="201"/>
      <c r="AS288" s="201"/>
      <c r="AT288" s="200"/>
      <c r="AU288" s="202"/>
      <c r="AV288" s="202"/>
      <c r="AW288" s="203"/>
    </row>
    <row r="289" spans="1:49" s="75" customFormat="1" ht="21" customHeight="1" thickTop="1" x14ac:dyDescent="0.25">
      <c r="A289" s="520" t="s">
        <v>245</v>
      </c>
      <c r="B289" s="508"/>
      <c r="C289" s="509"/>
      <c r="D289" s="509"/>
      <c r="E289" s="509"/>
      <c r="F289" s="509"/>
      <c r="G289" s="509"/>
      <c r="H289" s="509"/>
      <c r="I289" s="509"/>
      <c r="J289" s="509"/>
      <c r="K289" s="509"/>
      <c r="L289" s="509"/>
      <c r="M289" s="510"/>
      <c r="N289" s="508"/>
      <c r="O289" s="509"/>
      <c r="P289" s="509"/>
      <c r="Q289" s="509"/>
      <c r="R289" s="509"/>
      <c r="S289" s="509"/>
      <c r="T289" s="509"/>
      <c r="U289" s="509"/>
      <c r="V289" s="509"/>
      <c r="W289" s="509"/>
      <c r="X289" s="509"/>
      <c r="Y289" s="510"/>
      <c r="Z289" s="508"/>
      <c r="AA289" s="509"/>
      <c r="AB289" s="509"/>
      <c r="AC289" s="509"/>
      <c r="AD289" s="509"/>
      <c r="AE289" s="509"/>
      <c r="AF289" s="509"/>
      <c r="AG289" s="509"/>
      <c r="AH289" s="509"/>
      <c r="AI289" s="509"/>
      <c r="AJ289" s="509"/>
      <c r="AK289" s="510"/>
      <c r="AL289" s="508"/>
      <c r="AM289" s="509"/>
      <c r="AN289" s="509"/>
      <c r="AO289" s="509"/>
      <c r="AP289" s="509"/>
      <c r="AQ289" s="509"/>
      <c r="AR289" s="509"/>
      <c r="AS289" s="509"/>
      <c r="AT289" s="509"/>
      <c r="AU289" s="509"/>
      <c r="AV289" s="509"/>
      <c r="AW289" s="510"/>
    </row>
    <row r="290" spans="1:49" s="75" customFormat="1" ht="21" customHeight="1" x14ac:dyDescent="0.25">
      <c r="A290" s="521"/>
      <c r="B290" s="511"/>
      <c r="C290" s="512"/>
      <c r="D290" s="512"/>
      <c r="E290" s="512"/>
      <c r="F290" s="512"/>
      <c r="G290" s="512"/>
      <c r="H290" s="512"/>
      <c r="I290" s="512"/>
      <c r="J290" s="512"/>
      <c r="K290" s="512"/>
      <c r="L290" s="512"/>
      <c r="M290" s="513"/>
      <c r="N290" s="511"/>
      <c r="O290" s="512"/>
      <c r="P290" s="512"/>
      <c r="Q290" s="512"/>
      <c r="R290" s="512"/>
      <c r="S290" s="512"/>
      <c r="T290" s="512"/>
      <c r="U290" s="512"/>
      <c r="V290" s="512"/>
      <c r="W290" s="512"/>
      <c r="X290" s="512"/>
      <c r="Y290" s="513"/>
      <c r="Z290" s="511"/>
      <c r="AA290" s="512"/>
      <c r="AB290" s="512"/>
      <c r="AC290" s="512"/>
      <c r="AD290" s="512"/>
      <c r="AE290" s="512"/>
      <c r="AF290" s="512"/>
      <c r="AG290" s="512"/>
      <c r="AH290" s="512"/>
      <c r="AI290" s="512"/>
      <c r="AJ290" s="512"/>
      <c r="AK290" s="513"/>
      <c r="AL290" s="511"/>
      <c r="AM290" s="512"/>
      <c r="AN290" s="512"/>
      <c r="AO290" s="512"/>
      <c r="AP290" s="512"/>
      <c r="AQ290" s="512"/>
      <c r="AR290" s="512"/>
      <c r="AS290" s="512"/>
      <c r="AT290" s="512"/>
      <c r="AU290" s="512"/>
      <c r="AV290" s="512"/>
      <c r="AW290" s="513"/>
    </row>
    <row r="291" spans="1:49" s="75" customFormat="1" ht="21" customHeight="1" thickBot="1" x14ac:dyDescent="0.3">
      <c r="A291" s="522"/>
      <c r="B291" s="497" t="str">
        <f>IF(ISBLANK(B289),"",CONCATENATE(LEFT(INDEX(B$71:B$102,MATCH(LEFT(B289,11)&amp;"*",B$71:B$102,0)+2),FIND("-",INDEX(B$71:B$102,MATCH(LEFT(B289,11)&amp;"*",B$71:B$102,0)+2))),A289))</f>
        <v/>
      </c>
      <c r="C291" s="498"/>
      <c r="D291" s="499"/>
      <c r="E291" s="193"/>
      <c r="F291" s="194"/>
      <c r="G291" s="195"/>
      <c r="H291" s="196"/>
      <c r="I291" s="196"/>
      <c r="J291" s="197"/>
      <c r="K291" s="198"/>
      <c r="L291" s="198"/>
      <c r="M291" s="198"/>
      <c r="N291" s="497" t="str">
        <f>IF(ISBLANK(N289),"",CONCATENATE(LEFT(INDEX(N$71:N$102,MATCH(LEFT(N289,11)&amp;"*",N$71:N$102,0)+2),FIND("-",INDEX(N$71:N$102,MATCH(LEFT(N289,11)&amp;"*",N$71:N$102,0)+2))),$A289))</f>
        <v/>
      </c>
      <c r="O291" s="498"/>
      <c r="P291" s="499"/>
      <c r="Q291" s="193"/>
      <c r="R291" s="194"/>
      <c r="S291" s="195"/>
      <c r="T291" s="196"/>
      <c r="U291" s="196"/>
      <c r="V291" s="197"/>
      <c r="W291" s="198"/>
      <c r="X291" s="194"/>
      <c r="Y291" s="198"/>
      <c r="Z291" s="497" t="str">
        <f>IF(ISBLANK(Z289),"",CONCATENATE(LEFT(INDEX(Z$71:Z$102,MATCH(LEFT(Z289,11)&amp;"*",Z$71:Z$102,0)+2),FIND("-",INDEX(Z$71:Z$102,MATCH(LEFT(Z289,11)&amp;"*",Z$71:Z$102,0)+2))),$A289))</f>
        <v/>
      </c>
      <c r="AA291" s="498"/>
      <c r="AB291" s="499"/>
      <c r="AC291" s="308"/>
      <c r="AD291" s="203"/>
      <c r="AE291" s="199"/>
      <c r="AF291" s="201"/>
      <c r="AG291" s="201"/>
      <c r="AH291" s="200"/>
      <c r="AI291" s="202"/>
      <c r="AJ291" s="202"/>
      <c r="AK291" s="213"/>
      <c r="AL291" s="497" t="str">
        <f>IF(ISBLANK(AL289),"",CONCATENATE(LEFT(INDEX(AL$71:AL$102,MATCH(LEFT(AL289,11)&amp;"*",AL$71:AL$102,0)+2),FIND("-",INDEX(AL$71:AL$102,MATCH(LEFT(AL289,11)&amp;"*",AL$71:AL$102,0)+2))),$A289))</f>
        <v/>
      </c>
      <c r="AM291" s="498"/>
      <c r="AN291" s="499"/>
      <c r="AO291" s="193"/>
      <c r="AP291" s="194"/>
      <c r="AQ291" s="195"/>
      <c r="AR291" s="196"/>
      <c r="AS291" s="196"/>
      <c r="AT291" s="197"/>
      <c r="AU291" s="198"/>
      <c r="AV291" s="194"/>
      <c r="AW291" s="198"/>
    </row>
    <row r="292" spans="1:49" s="75" customFormat="1" ht="21" customHeight="1" thickTop="1" x14ac:dyDescent="0.25">
      <c r="A292" s="520" t="s">
        <v>246</v>
      </c>
      <c r="B292" s="508"/>
      <c r="C292" s="509"/>
      <c r="D292" s="509"/>
      <c r="E292" s="509"/>
      <c r="F292" s="509"/>
      <c r="G292" s="509"/>
      <c r="H292" s="509"/>
      <c r="I292" s="509"/>
      <c r="J292" s="509"/>
      <c r="K292" s="509"/>
      <c r="L292" s="509"/>
      <c r="M292" s="510"/>
      <c r="N292" s="508"/>
      <c r="O292" s="509"/>
      <c r="P292" s="509"/>
      <c r="Q292" s="509"/>
      <c r="R292" s="509"/>
      <c r="S292" s="509"/>
      <c r="T292" s="509"/>
      <c r="U292" s="509"/>
      <c r="V292" s="509"/>
      <c r="W292" s="509"/>
      <c r="X292" s="509"/>
      <c r="Y292" s="510"/>
      <c r="Z292" s="508"/>
      <c r="AA292" s="509"/>
      <c r="AB292" s="509"/>
      <c r="AC292" s="509"/>
      <c r="AD292" s="509"/>
      <c r="AE292" s="509"/>
      <c r="AF292" s="509"/>
      <c r="AG292" s="509"/>
      <c r="AH292" s="509"/>
      <c r="AI292" s="509"/>
      <c r="AJ292" s="509"/>
      <c r="AK292" s="510"/>
      <c r="AL292" s="508"/>
      <c r="AM292" s="509"/>
      <c r="AN292" s="509"/>
      <c r="AO292" s="509"/>
      <c r="AP292" s="509"/>
      <c r="AQ292" s="509"/>
      <c r="AR292" s="509"/>
      <c r="AS292" s="509"/>
      <c r="AT292" s="509"/>
      <c r="AU292" s="509"/>
      <c r="AV292" s="509"/>
      <c r="AW292" s="510"/>
    </row>
    <row r="293" spans="1:49" s="75" customFormat="1" ht="21" customHeight="1" x14ac:dyDescent="0.25">
      <c r="A293" s="521"/>
      <c r="B293" s="511"/>
      <c r="C293" s="512"/>
      <c r="D293" s="512"/>
      <c r="E293" s="512"/>
      <c r="F293" s="512"/>
      <c r="G293" s="512"/>
      <c r="H293" s="512"/>
      <c r="I293" s="512"/>
      <c r="J293" s="512"/>
      <c r="K293" s="512"/>
      <c r="L293" s="512"/>
      <c r="M293" s="513"/>
      <c r="N293" s="511"/>
      <c r="O293" s="512"/>
      <c r="P293" s="512"/>
      <c r="Q293" s="512"/>
      <c r="R293" s="512"/>
      <c r="S293" s="512"/>
      <c r="T293" s="512"/>
      <c r="U293" s="512"/>
      <c r="V293" s="512"/>
      <c r="W293" s="512"/>
      <c r="X293" s="512"/>
      <c r="Y293" s="513"/>
      <c r="Z293" s="511"/>
      <c r="AA293" s="512"/>
      <c r="AB293" s="512"/>
      <c r="AC293" s="512"/>
      <c r="AD293" s="512"/>
      <c r="AE293" s="512"/>
      <c r="AF293" s="512"/>
      <c r="AG293" s="512"/>
      <c r="AH293" s="512"/>
      <c r="AI293" s="512"/>
      <c r="AJ293" s="512"/>
      <c r="AK293" s="513"/>
      <c r="AL293" s="511"/>
      <c r="AM293" s="512"/>
      <c r="AN293" s="512"/>
      <c r="AO293" s="512"/>
      <c r="AP293" s="512"/>
      <c r="AQ293" s="512"/>
      <c r="AR293" s="512"/>
      <c r="AS293" s="512"/>
      <c r="AT293" s="512"/>
      <c r="AU293" s="512"/>
      <c r="AV293" s="512"/>
      <c r="AW293" s="513"/>
    </row>
    <row r="294" spans="1:49" s="75" customFormat="1" ht="21" customHeight="1" thickBot="1" x14ac:dyDescent="0.3">
      <c r="A294" s="522"/>
      <c r="B294" s="497" t="str">
        <f>IF(ISBLANK(B292),"",CONCATENATE(LEFT(INDEX(B$71:B$102,MATCH(LEFT(B292,11)&amp;"*",B$71:B$102,0)+2),FIND("-",INDEX(B$71:B$102,MATCH(LEFT(B292,11)&amp;"*",B$71:B$102,0)+2))),A292))</f>
        <v/>
      </c>
      <c r="C294" s="498"/>
      <c r="D294" s="499"/>
      <c r="E294" s="193"/>
      <c r="F294" s="194"/>
      <c r="G294" s="195"/>
      <c r="H294" s="196"/>
      <c r="I294" s="196"/>
      <c r="J294" s="197"/>
      <c r="K294" s="198"/>
      <c r="L294" s="198"/>
      <c r="M294" s="198"/>
      <c r="N294" s="497" t="str">
        <f>IF(ISBLANK(N292),"",CONCATENATE(LEFT(INDEX(N$71:N$102,MATCH(LEFT(N292,11)&amp;"*",N$71:N$102,0)+2),FIND("-",INDEX(N$71:N$102,MATCH(LEFT(N292,11)&amp;"*",N$71:N$102,0)+2))),$A292))</f>
        <v/>
      </c>
      <c r="O294" s="498"/>
      <c r="P294" s="499"/>
      <c r="Q294" s="193"/>
      <c r="R294" s="194"/>
      <c r="S294" s="195"/>
      <c r="T294" s="196"/>
      <c r="U294" s="196"/>
      <c r="V294" s="197"/>
      <c r="W294" s="198"/>
      <c r="X294" s="194"/>
      <c r="Y294" s="198"/>
      <c r="Z294" s="497" t="str">
        <f>IF(ISBLANK(Z292),"",CONCATENATE(LEFT(INDEX(Z$71:Z$102,MATCH(LEFT(Z292,11)&amp;"*",Z$71:Z$102,0)+2),FIND("-",INDEX(Z$71:Z$102,MATCH(LEFT(Z292,11)&amp;"*",Z$71:Z$102,0)+2))),$A292))</f>
        <v/>
      </c>
      <c r="AA294" s="498"/>
      <c r="AB294" s="499"/>
      <c r="AC294" s="308"/>
      <c r="AD294" s="203"/>
      <c r="AE294" s="199"/>
      <c r="AF294" s="201"/>
      <c r="AG294" s="201"/>
      <c r="AH294" s="200"/>
      <c r="AI294" s="202"/>
      <c r="AJ294" s="202"/>
      <c r="AK294" s="213"/>
      <c r="AL294" s="497" t="str">
        <f>IF(ISBLANK(AL292),"",CONCATENATE(LEFT(INDEX(AL$71:AL$102,MATCH(LEFT(AL292,11)&amp;"*",AL$71:AL$102,0)+2),FIND("-",INDEX(AL$71:AL$102,MATCH(LEFT(AL292,11)&amp;"*",AL$71:AL$102,0)+2))),$A292))</f>
        <v/>
      </c>
      <c r="AM294" s="498"/>
      <c r="AN294" s="499"/>
      <c r="AO294" s="193"/>
      <c r="AP294" s="194"/>
      <c r="AQ294" s="195"/>
      <c r="AR294" s="196"/>
      <c r="AS294" s="196"/>
      <c r="AT294" s="197"/>
      <c r="AU294" s="198"/>
      <c r="AV294" s="194"/>
      <c r="AW294" s="198"/>
    </row>
    <row r="295" spans="1:49" s="75" customFormat="1" ht="21" customHeight="1" thickTop="1" x14ac:dyDescent="0.25">
      <c r="A295" s="520" t="s">
        <v>247</v>
      </c>
      <c r="B295" s="508"/>
      <c r="C295" s="509"/>
      <c r="D295" s="509"/>
      <c r="E295" s="509"/>
      <c r="F295" s="509"/>
      <c r="G295" s="509"/>
      <c r="H295" s="509"/>
      <c r="I295" s="509"/>
      <c r="J295" s="509"/>
      <c r="K295" s="509"/>
      <c r="L295" s="509"/>
      <c r="M295" s="510"/>
      <c r="N295" s="508"/>
      <c r="O295" s="509"/>
      <c r="P295" s="509"/>
      <c r="Q295" s="509"/>
      <c r="R295" s="509"/>
      <c r="S295" s="509"/>
      <c r="T295" s="509"/>
      <c r="U295" s="509"/>
      <c r="V295" s="509"/>
      <c r="W295" s="509"/>
      <c r="X295" s="509"/>
      <c r="Y295" s="510"/>
      <c r="Z295" s="508"/>
      <c r="AA295" s="509"/>
      <c r="AB295" s="509"/>
      <c r="AC295" s="509"/>
      <c r="AD295" s="509"/>
      <c r="AE295" s="509"/>
      <c r="AF295" s="509"/>
      <c r="AG295" s="509"/>
      <c r="AH295" s="509"/>
      <c r="AI295" s="509"/>
      <c r="AJ295" s="509"/>
      <c r="AK295" s="510"/>
      <c r="AL295" s="508"/>
      <c r="AM295" s="509"/>
      <c r="AN295" s="509"/>
      <c r="AO295" s="509"/>
      <c r="AP295" s="509"/>
      <c r="AQ295" s="509"/>
      <c r="AR295" s="509"/>
      <c r="AS295" s="509"/>
      <c r="AT295" s="509"/>
      <c r="AU295" s="509"/>
      <c r="AV295" s="509"/>
      <c r="AW295" s="510"/>
    </row>
    <row r="296" spans="1:49" s="75" customFormat="1" ht="21" customHeight="1" x14ac:dyDescent="0.25">
      <c r="A296" s="521"/>
      <c r="B296" s="511"/>
      <c r="C296" s="512"/>
      <c r="D296" s="512"/>
      <c r="E296" s="512"/>
      <c r="F296" s="512"/>
      <c r="G296" s="512"/>
      <c r="H296" s="512"/>
      <c r="I296" s="512"/>
      <c r="J296" s="512"/>
      <c r="K296" s="512"/>
      <c r="L296" s="512"/>
      <c r="M296" s="513"/>
      <c r="N296" s="511"/>
      <c r="O296" s="512"/>
      <c r="P296" s="512"/>
      <c r="Q296" s="512"/>
      <c r="R296" s="512"/>
      <c r="S296" s="512"/>
      <c r="T296" s="512"/>
      <c r="U296" s="512"/>
      <c r="V296" s="512"/>
      <c r="W296" s="512"/>
      <c r="X296" s="512"/>
      <c r="Y296" s="513"/>
      <c r="Z296" s="511"/>
      <c r="AA296" s="512"/>
      <c r="AB296" s="512"/>
      <c r="AC296" s="512"/>
      <c r="AD296" s="512"/>
      <c r="AE296" s="512"/>
      <c r="AF296" s="512"/>
      <c r="AG296" s="512"/>
      <c r="AH296" s="512"/>
      <c r="AI296" s="512"/>
      <c r="AJ296" s="512"/>
      <c r="AK296" s="513"/>
      <c r="AL296" s="511"/>
      <c r="AM296" s="512"/>
      <c r="AN296" s="512"/>
      <c r="AO296" s="512"/>
      <c r="AP296" s="512"/>
      <c r="AQ296" s="512"/>
      <c r="AR296" s="512"/>
      <c r="AS296" s="512"/>
      <c r="AT296" s="512"/>
      <c r="AU296" s="512"/>
      <c r="AV296" s="512"/>
      <c r="AW296" s="513"/>
    </row>
    <row r="297" spans="1:49" s="75" customFormat="1" ht="21" customHeight="1" thickBot="1" x14ac:dyDescent="0.3">
      <c r="A297" s="522"/>
      <c r="B297" s="497" t="str">
        <f>IF(ISBLANK(B295),"",CONCATENATE(LEFT(INDEX(B$71:B$102,MATCH(LEFT(B295,11)&amp;"*",B$71:B$102,0)+2),FIND("-",INDEX(B$71:B$102,MATCH(LEFT(B295,11)&amp;"*",B$71:B$102,0)+2))),A295))</f>
        <v/>
      </c>
      <c r="C297" s="498"/>
      <c r="D297" s="499"/>
      <c r="E297" s="193"/>
      <c r="F297" s="194"/>
      <c r="G297" s="195"/>
      <c r="H297" s="196"/>
      <c r="I297" s="196"/>
      <c r="J297" s="197"/>
      <c r="K297" s="198"/>
      <c r="L297" s="198"/>
      <c r="M297" s="198"/>
      <c r="N297" s="497" t="str">
        <f>IF(ISBLANK(N295),"",CONCATENATE(LEFT(INDEX(N$71:N$102,MATCH(LEFT(N295,11)&amp;"*",N$71:N$102,0)+2),FIND("-",INDEX(N$71:N$102,MATCH(LEFT(N295,11)&amp;"*",N$71:N$102,0)+2))),$A295))</f>
        <v/>
      </c>
      <c r="O297" s="498"/>
      <c r="P297" s="499"/>
      <c r="Q297" s="193"/>
      <c r="R297" s="194"/>
      <c r="S297" s="195"/>
      <c r="T297" s="196"/>
      <c r="U297" s="196"/>
      <c r="V297" s="197"/>
      <c r="W297" s="198"/>
      <c r="X297" s="194"/>
      <c r="Y297" s="198"/>
      <c r="Z297" s="497" t="str">
        <f>IF(ISBLANK(Z295),"",CONCATENATE(LEFT(INDEX(Z$71:Z$102,MATCH(LEFT(Z295,11)&amp;"*",Z$71:Z$102,0)+2),FIND("-",INDEX(Z$71:Z$102,MATCH(LEFT(Z295,11)&amp;"*",Z$71:Z$102,0)+2))),$A295))</f>
        <v/>
      </c>
      <c r="AA297" s="498"/>
      <c r="AB297" s="499"/>
      <c r="AC297" s="308"/>
      <c r="AD297" s="203"/>
      <c r="AE297" s="199"/>
      <c r="AF297" s="201"/>
      <c r="AG297" s="201"/>
      <c r="AH297" s="200"/>
      <c r="AI297" s="202"/>
      <c r="AJ297" s="202"/>
      <c r="AK297" s="214"/>
      <c r="AL297" s="497" t="str">
        <f>IF(ISBLANK(AL295),"",CONCATENATE(LEFT(INDEX(AL$71:AL$102,MATCH(LEFT(AL295,11)&amp;"*",AL$71:AL$102,0)+2),FIND("-",INDEX(AL$71:AL$102,MATCH(LEFT(AL295,11)&amp;"*",AL$71:AL$102,0)+2))),$A295))</f>
        <v/>
      </c>
      <c r="AM297" s="498"/>
      <c r="AN297" s="499"/>
      <c r="AO297" s="193"/>
      <c r="AP297" s="194"/>
      <c r="AQ297" s="195"/>
      <c r="AR297" s="196"/>
      <c r="AS297" s="196"/>
      <c r="AT297" s="197"/>
      <c r="AU297" s="198"/>
      <c r="AV297" s="194"/>
      <c r="AW297" s="198"/>
    </row>
    <row r="298" spans="1:49" s="75" customFormat="1" ht="21" customHeight="1" thickTop="1" x14ac:dyDescent="0.25">
      <c r="A298" s="520" t="s">
        <v>251</v>
      </c>
      <c r="B298" s="508"/>
      <c r="C298" s="509"/>
      <c r="D298" s="509"/>
      <c r="E298" s="509"/>
      <c r="F298" s="509"/>
      <c r="G298" s="509"/>
      <c r="H298" s="509"/>
      <c r="I298" s="509"/>
      <c r="J298" s="509"/>
      <c r="K298" s="509"/>
      <c r="L298" s="509"/>
      <c r="M298" s="510"/>
      <c r="N298" s="508"/>
      <c r="O298" s="509"/>
      <c r="P298" s="509"/>
      <c r="Q298" s="509"/>
      <c r="R298" s="509"/>
      <c r="S298" s="509"/>
      <c r="T298" s="509"/>
      <c r="U298" s="509"/>
      <c r="V298" s="509"/>
      <c r="W298" s="509"/>
      <c r="X298" s="509"/>
      <c r="Y298" s="510"/>
      <c r="Z298" s="508"/>
      <c r="AA298" s="509"/>
      <c r="AB298" s="509"/>
      <c r="AC298" s="509"/>
      <c r="AD298" s="509"/>
      <c r="AE298" s="509"/>
      <c r="AF298" s="509"/>
      <c r="AG298" s="509"/>
      <c r="AH298" s="509"/>
      <c r="AI298" s="509"/>
      <c r="AJ298" s="509"/>
      <c r="AK298" s="510"/>
      <c r="AL298" s="508"/>
      <c r="AM298" s="509"/>
      <c r="AN298" s="509"/>
      <c r="AO298" s="509"/>
      <c r="AP298" s="509"/>
      <c r="AQ298" s="509"/>
      <c r="AR298" s="509"/>
      <c r="AS298" s="509"/>
      <c r="AT298" s="509"/>
      <c r="AU298" s="509"/>
      <c r="AV298" s="509"/>
      <c r="AW298" s="510"/>
    </row>
    <row r="299" spans="1:49" s="75" customFormat="1" ht="21" customHeight="1" x14ac:dyDescent="0.25">
      <c r="A299" s="521"/>
      <c r="B299" s="511"/>
      <c r="C299" s="512"/>
      <c r="D299" s="512"/>
      <c r="E299" s="512"/>
      <c r="F299" s="512"/>
      <c r="G299" s="512"/>
      <c r="H299" s="512"/>
      <c r="I299" s="512"/>
      <c r="J299" s="512"/>
      <c r="K299" s="512"/>
      <c r="L299" s="512"/>
      <c r="M299" s="513"/>
      <c r="N299" s="511"/>
      <c r="O299" s="512"/>
      <c r="P299" s="512"/>
      <c r="Q299" s="512"/>
      <c r="R299" s="512"/>
      <c r="S299" s="512"/>
      <c r="T299" s="512"/>
      <c r="U299" s="512"/>
      <c r="V299" s="512"/>
      <c r="W299" s="512"/>
      <c r="X299" s="512"/>
      <c r="Y299" s="513"/>
      <c r="Z299" s="511"/>
      <c r="AA299" s="512"/>
      <c r="AB299" s="512"/>
      <c r="AC299" s="512"/>
      <c r="AD299" s="512"/>
      <c r="AE299" s="512"/>
      <c r="AF299" s="512"/>
      <c r="AG299" s="512"/>
      <c r="AH299" s="512"/>
      <c r="AI299" s="512"/>
      <c r="AJ299" s="512"/>
      <c r="AK299" s="513"/>
      <c r="AL299" s="511"/>
      <c r="AM299" s="512"/>
      <c r="AN299" s="512"/>
      <c r="AO299" s="512"/>
      <c r="AP299" s="512"/>
      <c r="AQ299" s="512"/>
      <c r="AR299" s="512"/>
      <c r="AS299" s="512"/>
      <c r="AT299" s="512"/>
      <c r="AU299" s="512"/>
      <c r="AV299" s="512"/>
      <c r="AW299" s="513"/>
    </row>
    <row r="300" spans="1:49" s="75" customFormat="1" ht="21" customHeight="1" thickBot="1" x14ac:dyDescent="0.3">
      <c r="A300" s="522"/>
      <c r="B300" s="497" t="str">
        <f>IF(ISBLANK(B298),"",CONCATENATE(LEFT(INDEX(B$71:B$102,MATCH(LEFT(B298,11)&amp;"*",B$71:B$102,0)+2),FIND("-",INDEX(B$71:B$102,MATCH(LEFT(B298,11)&amp;"*",B$71:B$102,0)+2))),A298))</f>
        <v/>
      </c>
      <c r="C300" s="498"/>
      <c r="D300" s="499"/>
      <c r="E300" s="193"/>
      <c r="F300" s="194"/>
      <c r="G300" s="195"/>
      <c r="H300" s="196"/>
      <c r="I300" s="196"/>
      <c r="J300" s="197"/>
      <c r="K300" s="198"/>
      <c r="L300" s="198"/>
      <c r="M300" s="198"/>
      <c r="N300" s="497" t="str">
        <f>IF(ISBLANK(N298),"",CONCATENATE(LEFT(INDEX(N$71:N$102,MATCH(LEFT(N298,11)&amp;"*",N$71:N$102,0)+2),FIND("-",INDEX(N$71:N$102,MATCH(LEFT(N298,11)&amp;"*",N$71:N$102,0)+2))),$A298))</f>
        <v/>
      </c>
      <c r="O300" s="498"/>
      <c r="P300" s="499"/>
      <c r="Q300" s="193"/>
      <c r="R300" s="194"/>
      <c r="S300" s="195"/>
      <c r="T300" s="196"/>
      <c r="U300" s="196"/>
      <c r="V300" s="197"/>
      <c r="W300" s="198"/>
      <c r="X300" s="194"/>
      <c r="Y300" s="198"/>
      <c r="Z300" s="497" t="str">
        <f>IF(ISBLANK(Z298),"",CONCATENATE(LEFT(INDEX(Z$71:Z$102,MATCH(LEFT(Z298,11)&amp;"*",Z$71:Z$102,0)+2),FIND("-",INDEX(Z$71:Z$102,MATCH(LEFT(Z298,11)&amp;"*",Z$71:Z$102,0)+2))),$A298))</f>
        <v/>
      </c>
      <c r="AA300" s="498"/>
      <c r="AB300" s="499"/>
      <c r="AC300" s="308"/>
      <c r="AD300" s="203"/>
      <c r="AE300" s="199"/>
      <c r="AF300" s="201"/>
      <c r="AG300" s="201"/>
      <c r="AH300" s="200"/>
      <c r="AI300" s="202"/>
      <c r="AJ300" s="202"/>
      <c r="AK300" s="214"/>
      <c r="AL300" s="497" t="str">
        <f>IF(ISBLANK(AL298),"",CONCATENATE(LEFT(INDEX(AL$71:AL$102,MATCH(LEFT(AL298,11)&amp;"*",AL$71:AL$102,0)+2),FIND("-",INDEX(AL$71:AL$102,MATCH(LEFT(AL298,11)&amp;"*",AL$71:AL$102,0)+2))),$A298))</f>
        <v/>
      </c>
      <c r="AM300" s="498"/>
      <c r="AN300" s="499"/>
      <c r="AO300" s="193"/>
      <c r="AP300" s="194"/>
      <c r="AQ300" s="195"/>
      <c r="AR300" s="196"/>
      <c r="AS300" s="196"/>
      <c r="AT300" s="197"/>
      <c r="AU300" s="198"/>
      <c r="AV300" s="194"/>
      <c r="AW300" s="198"/>
    </row>
    <row r="301" spans="1:49" s="75" customFormat="1" ht="21" customHeight="1" thickTop="1" x14ac:dyDescent="0.25">
      <c r="A301" s="520" t="s">
        <v>252</v>
      </c>
      <c r="B301" s="508"/>
      <c r="C301" s="509"/>
      <c r="D301" s="509"/>
      <c r="E301" s="509"/>
      <c r="F301" s="509"/>
      <c r="G301" s="509"/>
      <c r="H301" s="509"/>
      <c r="I301" s="509"/>
      <c r="J301" s="509"/>
      <c r="K301" s="509"/>
      <c r="L301" s="509"/>
      <c r="M301" s="510"/>
      <c r="N301" s="508"/>
      <c r="O301" s="509"/>
      <c r="P301" s="509"/>
      <c r="Q301" s="509"/>
      <c r="R301" s="509"/>
      <c r="S301" s="509"/>
      <c r="T301" s="509"/>
      <c r="U301" s="509"/>
      <c r="V301" s="509"/>
      <c r="W301" s="509"/>
      <c r="X301" s="509"/>
      <c r="Y301" s="510"/>
      <c r="Z301" s="508"/>
      <c r="AA301" s="509"/>
      <c r="AB301" s="509"/>
      <c r="AC301" s="509"/>
      <c r="AD301" s="509"/>
      <c r="AE301" s="509"/>
      <c r="AF301" s="509"/>
      <c r="AG301" s="509"/>
      <c r="AH301" s="509"/>
      <c r="AI301" s="509"/>
      <c r="AJ301" s="509"/>
      <c r="AK301" s="510"/>
      <c r="AL301" s="508"/>
      <c r="AM301" s="509"/>
      <c r="AN301" s="509"/>
      <c r="AO301" s="509"/>
      <c r="AP301" s="509"/>
      <c r="AQ301" s="509"/>
      <c r="AR301" s="509"/>
      <c r="AS301" s="509"/>
      <c r="AT301" s="509"/>
      <c r="AU301" s="509"/>
      <c r="AV301" s="509"/>
      <c r="AW301" s="510"/>
    </row>
    <row r="302" spans="1:49" s="75" customFormat="1" ht="21" customHeight="1" x14ac:dyDescent="0.25">
      <c r="A302" s="521"/>
      <c r="B302" s="511"/>
      <c r="C302" s="512"/>
      <c r="D302" s="512"/>
      <c r="E302" s="512"/>
      <c r="F302" s="512"/>
      <c r="G302" s="512"/>
      <c r="H302" s="512"/>
      <c r="I302" s="512"/>
      <c r="J302" s="512"/>
      <c r="K302" s="512"/>
      <c r="L302" s="512"/>
      <c r="M302" s="513"/>
      <c r="N302" s="511"/>
      <c r="O302" s="512"/>
      <c r="P302" s="512"/>
      <c r="Q302" s="512"/>
      <c r="R302" s="512"/>
      <c r="S302" s="512"/>
      <c r="T302" s="512"/>
      <c r="U302" s="512"/>
      <c r="V302" s="512"/>
      <c r="W302" s="512"/>
      <c r="X302" s="512"/>
      <c r="Y302" s="513"/>
      <c r="Z302" s="511"/>
      <c r="AA302" s="512"/>
      <c r="AB302" s="512"/>
      <c r="AC302" s="512"/>
      <c r="AD302" s="512"/>
      <c r="AE302" s="512"/>
      <c r="AF302" s="512"/>
      <c r="AG302" s="512"/>
      <c r="AH302" s="512"/>
      <c r="AI302" s="512"/>
      <c r="AJ302" s="512"/>
      <c r="AK302" s="513"/>
      <c r="AL302" s="511"/>
      <c r="AM302" s="512"/>
      <c r="AN302" s="512"/>
      <c r="AO302" s="512"/>
      <c r="AP302" s="512"/>
      <c r="AQ302" s="512"/>
      <c r="AR302" s="512"/>
      <c r="AS302" s="512"/>
      <c r="AT302" s="512"/>
      <c r="AU302" s="512"/>
      <c r="AV302" s="512"/>
      <c r="AW302" s="513"/>
    </row>
    <row r="303" spans="1:49" s="78" customFormat="1" ht="21" customHeight="1" thickBot="1" x14ac:dyDescent="0.25">
      <c r="A303" s="522"/>
      <c r="B303" s="497" t="str">
        <f>IF(ISBLANK(B301),"",CONCATENATE(LEFT(INDEX(B$71:B$102,MATCH(LEFT(B301,11)&amp;"*",B$71:B$102,0)+2),FIND("-",INDEX(B$71:B$102,MATCH(LEFT(B301,11)&amp;"*",B$71:B$102,0)+2))),A301))</f>
        <v/>
      </c>
      <c r="C303" s="498"/>
      <c r="D303" s="499"/>
      <c r="E303" s="193"/>
      <c r="F303" s="194"/>
      <c r="G303" s="195"/>
      <c r="H303" s="196"/>
      <c r="I303" s="196"/>
      <c r="J303" s="197"/>
      <c r="K303" s="198"/>
      <c r="L303" s="198"/>
      <c r="M303" s="198"/>
      <c r="N303" s="497" t="str">
        <f>IF(ISBLANK(N301),"",CONCATENATE(LEFT(INDEX(N$71:N$102,MATCH(LEFT(N301,11)&amp;"*",N$71:N$102,0)+2),FIND("-",INDEX(N$71:N$102,MATCH(LEFT(N301,11)&amp;"*",N$71:N$102,0)+2))),$A301))</f>
        <v/>
      </c>
      <c r="O303" s="498"/>
      <c r="P303" s="499"/>
      <c r="Q303" s="193"/>
      <c r="R303" s="194"/>
      <c r="S303" s="195"/>
      <c r="T303" s="196"/>
      <c r="U303" s="196"/>
      <c r="V303" s="197"/>
      <c r="W303" s="198"/>
      <c r="X303" s="194"/>
      <c r="Y303" s="198"/>
      <c r="Z303" s="497" t="str">
        <f>IF(ISBLANK(Z301),"",CONCATENATE(LEFT(INDEX(Z$71:Z$102,MATCH(LEFT(Z301,11)&amp;"*",Z$71:Z$102,0)+2),FIND("-",INDEX(Z$71:Z$102,MATCH(LEFT(Z301,11)&amp;"*",Z$71:Z$102,0)+2))),$A301))</f>
        <v/>
      </c>
      <c r="AA303" s="498"/>
      <c r="AB303" s="499"/>
      <c r="AC303" s="308"/>
      <c r="AD303" s="203"/>
      <c r="AE303" s="199"/>
      <c r="AF303" s="201"/>
      <c r="AG303" s="201"/>
      <c r="AH303" s="200"/>
      <c r="AI303" s="202"/>
      <c r="AJ303" s="202"/>
      <c r="AK303" s="214"/>
      <c r="AL303" s="497" t="str">
        <f>IF(ISBLANK(AL301),"",CONCATENATE(LEFT(INDEX(AL$71:AL$102,MATCH(LEFT(AL301,11)&amp;"*",AL$71:AL$102,0)+2),FIND("-",INDEX(AL$71:AL$102,MATCH(LEFT(AL301,11)&amp;"*",AL$71:AL$102,0)+2))),$A301))</f>
        <v/>
      </c>
      <c r="AM303" s="498"/>
      <c r="AN303" s="499"/>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4" t="s">
        <v>89</v>
      </c>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6"/>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1" t="s">
        <v>291</v>
      </c>
      <c r="B307" s="471"/>
      <c r="C307" s="471"/>
      <c r="D307" s="471"/>
      <c r="E307" s="471"/>
      <c r="F307" s="471"/>
      <c r="G307" s="471"/>
      <c r="H307" s="471"/>
      <c r="I307" s="471"/>
      <c r="J307" s="471"/>
      <c r="K307" s="471"/>
      <c r="L307" s="471"/>
      <c r="M307" s="471"/>
      <c r="N307" s="471"/>
      <c r="O307" s="471"/>
      <c r="P307" s="471"/>
      <c r="Q307" s="471"/>
      <c r="R307" s="471"/>
      <c r="S307" s="471"/>
      <c r="T307" s="471"/>
      <c r="U307" s="471"/>
      <c r="V307" s="471"/>
      <c r="W307" s="471"/>
      <c r="X307" s="471"/>
      <c r="Y307" s="471"/>
      <c r="Z307" s="471"/>
      <c r="AA307" s="471"/>
      <c r="AB307" s="471"/>
      <c r="AC307" s="471"/>
      <c r="AD307" s="471"/>
      <c r="AE307" s="471"/>
      <c r="AF307" s="471"/>
      <c r="AG307" s="471"/>
      <c r="AH307" s="471"/>
      <c r="AI307" s="471"/>
      <c r="AJ307" s="471"/>
      <c r="AK307" s="471"/>
      <c r="AL307" s="471"/>
      <c r="AM307" s="471"/>
      <c r="AN307" s="471"/>
      <c r="AO307" s="471"/>
      <c r="AP307" s="471"/>
      <c r="AQ307" s="471"/>
      <c r="AR307" s="471"/>
      <c r="AS307" s="471"/>
      <c r="AT307" s="471"/>
      <c r="AU307" s="471"/>
      <c r="AV307" s="471"/>
      <c r="AW307" s="471"/>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75" t="s">
        <v>39</v>
      </c>
      <c r="C309" s="475"/>
      <c r="D309" s="475"/>
      <c r="E309" s="475"/>
      <c r="F309" s="475"/>
      <c r="G309" s="475"/>
      <c r="H309" s="475"/>
      <c r="I309" s="47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75" t="s">
        <v>42</v>
      </c>
      <c r="AO309" s="475"/>
      <c r="AP309" s="475"/>
      <c r="AQ309" s="475"/>
      <c r="AR309" s="475"/>
      <c r="AS309" s="475"/>
      <c r="AT309" s="475"/>
      <c r="AU309" s="475"/>
      <c r="AV309" s="48"/>
      <c r="AW309" s="48"/>
    </row>
    <row r="310" spans="1:49" s="78" customFormat="1" ht="21" customHeight="1" x14ac:dyDescent="0.2">
      <c r="A310" s="59"/>
      <c r="B310" s="476" t="str">
        <f>Coperta!B$46</f>
        <v>Conf.univ.dr.ing. Florin DRĂGAN</v>
      </c>
      <c r="C310" s="476"/>
      <c r="D310" s="476"/>
      <c r="E310" s="476"/>
      <c r="F310" s="476"/>
      <c r="G310" s="476"/>
      <c r="H310" s="476"/>
      <c r="I310" s="476"/>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6" t="str">
        <f>Coperta!N$46</f>
        <v>Conf.univ.dr.ing. Virgil STOICA</v>
      </c>
      <c r="AO310" s="476"/>
      <c r="AP310" s="476"/>
      <c r="AQ310" s="476"/>
      <c r="AR310" s="476"/>
      <c r="AS310" s="476"/>
      <c r="AT310" s="476"/>
      <c r="AU310" s="47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Instalații pentru Agricultură și Industrie Alimentară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7" t="s">
        <v>0</v>
      </c>
      <c r="B323" s="517"/>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row>
    <row r="324" spans="1:49" s="11" customFormat="1" ht="21" customHeight="1" thickBot="1" x14ac:dyDescent="0.3">
      <c r="A324" s="517" t="str">
        <f>A16</f>
        <v>Pentru seria de studenti 2019-2022</v>
      </c>
      <c r="B324" s="517"/>
      <c r="C324" s="517"/>
      <c r="D324" s="517"/>
      <c r="E324" s="517"/>
      <c r="F324" s="517"/>
      <c r="G324" s="517"/>
      <c r="H324" s="517"/>
      <c r="I324" s="517"/>
      <c r="J324" s="517"/>
      <c r="K324" s="517"/>
      <c r="L324" s="517"/>
      <c r="M324" s="517"/>
      <c r="N324" s="517"/>
      <c r="O324" s="517"/>
      <c r="P324" s="517"/>
      <c r="Q324" s="517"/>
      <c r="R324" s="517"/>
      <c r="S324" s="517"/>
      <c r="T324" s="517"/>
      <c r="U324" s="517"/>
      <c r="V324" s="517"/>
      <c r="W324" s="517"/>
      <c r="X324" s="517"/>
      <c r="Y324" s="517"/>
      <c r="Z324" s="517"/>
      <c r="AA324" s="517"/>
      <c r="AB324" s="517"/>
      <c r="AC324" s="517"/>
      <c r="AD324" s="517"/>
      <c r="AE324" s="517"/>
      <c r="AF324" s="517"/>
      <c r="AG324" s="517"/>
      <c r="AH324" s="517"/>
      <c r="AI324" s="517"/>
      <c r="AJ324" s="517"/>
      <c r="AK324" s="517"/>
      <c r="AL324" s="517"/>
      <c r="AM324" s="517"/>
      <c r="AN324" s="517"/>
      <c r="AO324" s="517"/>
      <c r="AP324" s="517"/>
      <c r="AQ324" s="517"/>
      <c r="AR324" s="517"/>
      <c r="AS324" s="517"/>
      <c r="AT324" s="517"/>
      <c r="AU324" s="517"/>
      <c r="AV324" s="517"/>
      <c r="AW324" s="517"/>
    </row>
    <row r="325" spans="1:49" s="11" customFormat="1" ht="21" customHeight="1" thickTop="1" thickBot="1" x14ac:dyDescent="0.3">
      <c r="B325" s="490" t="str">
        <f>B17</f>
        <v>ANUL I (2019-2020)</v>
      </c>
      <c r="C325" s="491"/>
      <c r="D325" s="491"/>
      <c r="E325" s="491"/>
      <c r="F325" s="491"/>
      <c r="G325" s="491"/>
      <c r="H325" s="491"/>
      <c r="I325" s="491"/>
      <c r="J325" s="491"/>
      <c r="K325" s="491"/>
      <c r="L325" s="491"/>
      <c r="M325" s="491"/>
      <c r="N325" s="491"/>
      <c r="O325" s="491"/>
      <c r="P325" s="491"/>
      <c r="Q325" s="491"/>
      <c r="R325" s="491"/>
      <c r="S325" s="491"/>
      <c r="T325" s="491"/>
      <c r="U325" s="491"/>
      <c r="V325" s="491"/>
      <c r="W325" s="491"/>
      <c r="X325" s="491"/>
      <c r="Y325" s="491"/>
      <c r="Z325" s="490" t="str">
        <f>Z17</f>
        <v>ANUL II (2020-2021)</v>
      </c>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row>
    <row r="326" spans="1:49" s="11" customFormat="1" ht="21" customHeight="1" thickTop="1" thickBot="1" x14ac:dyDescent="0.3">
      <c r="A326" s="18"/>
      <c r="B326" s="490" t="s">
        <v>1</v>
      </c>
      <c r="C326" s="491"/>
      <c r="D326" s="491"/>
      <c r="E326" s="491"/>
      <c r="F326" s="491"/>
      <c r="G326" s="491"/>
      <c r="H326" s="491"/>
      <c r="I326" s="491"/>
      <c r="J326" s="491"/>
      <c r="K326" s="491"/>
      <c r="L326" s="491"/>
      <c r="M326" s="491"/>
      <c r="N326" s="490" t="s">
        <v>2</v>
      </c>
      <c r="O326" s="491"/>
      <c r="P326" s="491"/>
      <c r="Q326" s="491"/>
      <c r="R326" s="491"/>
      <c r="S326" s="491"/>
      <c r="T326" s="491"/>
      <c r="U326" s="491"/>
      <c r="V326" s="491"/>
      <c r="W326" s="491"/>
      <c r="X326" s="491"/>
      <c r="Y326" s="491"/>
      <c r="Z326" s="490" t="s">
        <v>3</v>
      </c>
      <c r="AA326" s="491"/>
      <c r="AB326" s="491"/>
      <c r="AC326" s="491"/>
      <c r="AD326" s="491"/>
      <c r="AE326" s="491"/>
      <c r="AF326" s="491"/>
      <c r="AG326" s="491"/>
      <c r="AH326" s="491"/>
      <c r="AI326" s="491"/>
      <c r="AJ326" s="491"/>
      <c r="AK326" s="491"/>
      <c r="AL326" s="490" t="s">
        <v>4</v>
      </c>
      <c r="AM326" s="491"/>
      <c r="AN326" s="491"/>
      <c r="AO326" s="491"/>
      <c r="AP326" s="491"/>
      <c r="AQ326" s="491"/>
      <c r="AR326" s="491"/>
      <c r="AS326" s="491"/>
      <c r="AT326" s="491"/>
      <c r="AU326" s="491"/>
      <c r="AV326" s="491"/>
      <c r="AW326" s="491"/>
    </row>
    <row r="327" spans="1:49" s="11" customFormat="1" ht="21" customHeight="1" thickTop="1" x14ac:dyDescent="0.25">
      <c r="A327" s="520" t="s">
        <v>66</v>
      </c>
      <c r="B327" s="501"/>
      <c r="C327" s="502"/>
      <c r="D327" s="502"/>
      <c r="E327" s="502"/>
      <c r="F327" s="502"/>
      <c r="G327" s="502"/>
      <c r="H327" s="502"/>
      <c r="I327" s="502"/>
      <c r="J327" s="502"/>
      <c r="K327" s="502"/>
      <c r="L327" s="502"/>
      <c r="M327" s="503"/>
      <c r="N327" s="501" t="s">
        <v>359</v>
      </c>
      <c r="O327" s="502"/>
      <c r="P327" s="502"/>
      <c r="Q327" s="502"/>
      <c r="R327" s="502"/>
      <c r="S327" s="502"/>
      <c r="T327" s="502"/>
      <c r="U327" s="502"/>
      <c r="V327" s="502"/>
      <c r="W327" s="502"/>
      <c r="X327" s="502"/>
      <c r="Y327" s="503"/>
      <c r="Z327" s="501"/>
      <c r="AA327" s="502"/>
      <c r="AB327" s="502"/>
      <c r="AC327" s="502"/>
      <c r="AD327" s="502"/>
      <c r="AE327" s="502"/>
      <c r="AF327" s="502"/>
      <c r="AG327" s="502"/>
      <c r="AH327" s="502"/>
      <c r="AI327" s="502"/>
      <c r="AJ327" s="502"/>
      <c r="AK327" s="503"/>
      <c r="AL327" s="501" t="s">
        <v>336</v>
      </c>
      <c r="AM327" s="502"/>
      <c r="AN327" s="502"/>
      <c r="AO327" s="502"/>
      <c r="AP327" s="502"/>
      <c r="AQ327" s="502"/>
      <c r="AR327" s="502"/>
      <c r="AS327" s="502"/>
      <c r="AT327" s="502"/>
      <c r="AU327" s="502"/>
      <c r="AV327" s="502"/>
      <c r="AW327" s="503"/>
    </row>
    <row r="328" spans="1:49" s="11" customFormat="1" ht="21" customHeight="1" x14ac:dyDescent="0.25">
      <c r="A328" s="521"/>
      <c r="B328" s="504"/>
      <c r="C328" s="505"/>
      <c r="D328" s="505"/>
      <c r="E328" s="505"/>
      <c r="F328" s="505"/>
      <c r="G328" s="505"/>
      <c r="H328" s="505"/>
      <c r="I328" s="505"/>
      <c r="J328" s="505"/>
      <c r="K328" s="505"/>
      <c r="L328" s="505"/>
      <c r="M328" s="506"/>
      <c r="N328" s="504"/>
      <c r="O328" s="505"/>
      <c r="P328" s="505"/>
      <c r="Q328" s="505"/>
      <c r="R328" s="505"/>
      <c r="S328" s="505"/>
      <c r="T328" s="505"/>
      <c r="U328" s="505"/>
      <c r="V328" s="505"/>
      <c r="W328" s="505"/>
      <c r="X328" s="505"/>
      <c r="Y328" s="506"/>
      <c r="Z328" s="504"/>
      <c r="AA328" s="505"/>
      <c r="AB328" s="505"/>
      <c r="AC328" s="505"/>
      <c r="AD328" s="505"/>
      <c r="AE328" s="505"/>
      <c r="AF328" s="505"/>
      <c r="AG328" s="505"/>
      <c r="AH328" s="505"/>
      <c r="AI328" s="505"/>
      <c r="AJ328" s="505"/>
      <c r="AK328" s="506"/>
      <c r="AL328" s="504"/>
      <c r="AM328" s="505"/>
      <c r="AN328" s="505"/>
      <c r="AO328" s="505"/>
      <c r="AP328" s="505"/>
      <c r="AQ328" s="505"/>
      <c r="AR328" s="505"/>
      <c r="AS328" s="505"/>
      <c r="AT328" s="505"/>
      <c r="AU328" s="505"/>
      <c r="AV328" s="505"/>
      <c r="AW328" s="506"/>
    </row>
    <row r="329" spans="1:49" s="11" customFormat="1" ht="21" customHeight="1" thickBot="1" x14ac:dyDescent="0.3">
      <c r="A329" s="522"/>
      <c r="B329" s="514" t="str">
        <f>IF(ISBLANK(B327),"",CONCATENATE($E$12,$F$12,".",$G$12,".","0",RIGHT($B$326,1),".",RIGHT(L329,1),$A$49,"-",A327))</f>
        <v/>
      </c>
      <c r="C329" s="515"/>
      <c r="D329" s="516"/>
      <c r="E329" s="429"/>
      <c r="F329" s="428"/>
      <c r="G329" s="430"/>
      <c r="H329" s="431"/>
      <c r="I329" s="431"/>
      <c r="J329" s="432"/>
      <c r="K329" s="362"/>
      <c r="L329" s="364"/>
      <c r="M329" s="362"/>
      <c r="N329" s="514" t="str">
        <f>IF(ISBLANK(N327),"",CONCATENATE($E$12,$F$12,".",$G$12,".","0",RIGHT($N$326,1),".",RIGHT(X329,1),$A$49,"-",A327))</f>
        <v>L432.19.02.C11-01</v>
      </c>
      <c r="O329" s="515"/>
      <c r="P329" s="516"/>
      <c r="Q329" s="363">
        <v>2</v>
      </c>
      <c r="R329" s="364" t="s">
        <v>6</v>
      </c>
      <c r="S329" s="365">
        <v>0</v>
      </c>
      <c r="T329" s="366">
        <v>0</v>
      </c>
      <c r="U329" s="366">
        <v>28</v>
      </c>
      <c r="V329" s="367">
        <v>0</v>
      </c>
      <c r="W329" s="362">
        <v>0</v>
      </c>
      <c r="X329" s="364" t="s">
        <v>7</v>
      </c>
      <c r="Y329" s="362">
        <f>Q329*25-S329-T329-U329-V329-W329</f>
        <v>22</v>
      </c>
      <c r="Z329" s="514" t="str">
        <f>IF(ISBLANK(Z327),"",CONCATENATE($E$12,$F$12,".",$G$12,".","0",RIGHT($Z$326,1),".",RIGHT(AJ329,1),$A$49,"-",A327))</f>
        <v/>
      </c>
      <c r="AA329" s="515"/>
      <c r="AB329" s="516"/>
      <c r="AC329" s="429"/>
      <c r="AD329" s="428"/>
      <c r="AE329" s="430"/>
      <c r="AF329" s="431"/>
      <c r="AG329" s="431"/>
      <c r="AH329" s="432"/>
      <c r="AI329" s="362"/>
      <c r="AJ329" s="364"/>
      <c r="AK329" s="362"/>
      <c r="AL329" s="514" t="str">
        <f>IF(ISBLANK(AL327),"",CONCATENATE($E$12,$F$12,".",$G$12,".","0",RIGHT($AL$326,1),".",RIGHT(AV329,1),$A$49,"-",A327))</f>
        <v>L432.19.04.C11-01</v>
      </c>
      <c r="AM329" s="515"/>
      <c r="AN329" s="516"/>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20" t="s">
        <v>67</v>
      </c>
      <c r="B330" s="501"/>
      <c r="C330" s="502"/>
      <c r="D330" s="502"/>
      <c r="E330" s="502"/>
      <c r="F330" s="502"/>
      <c r="G330" s="502"/>
      <c r="H330" s="502"/>
      <c r="I330" s="502"/>
      <c r="J330" s="502"/>
      <c r="K330" s="502"/>
      <c r="L330" s="502"/>
      <c r="M330" s="503"/>
      <c r="N330" s="501"/>
      <c r="O330" s="502"/>
      <c r="P330" s="502"/>
      <c r="Q330" s="502"/>
      <c r="R330" s="502"/>
      <c r="S330" s="502"/>
      <c r="T330" s="502"/>
      <c r="U330" s="502"/>
      <c r="V330" s="502"/>
      <c r="W330" s="502"/>
      <c r="X330" s="502"/>
      <c r="Y330" s="503"/>
      <c r="Z330" s="501"/>
      <c r="AA330" s="502"/>
      <c r="AB330" s="502"/>
      <c r="AC330" s="502"/>
      <c r="AD330" s="502"/>
      <c r="AE330" s="502"/>
      <c r="AF330" s="502"/>
      <c r="AG330" s="502"/>
      <c r="AH330" s="502"/>
      <c r="AI330" s="502"/>
      <c r="AJ330" s="502"/>
      <c r="AK330" s="503"/>
      <c r="AL330" s="501" t="s">
        <v>359</v>
      </c>
      <c r="AM330" s="502"/>
      <c r="AN330" s="502"/>
      <c r="AO330" s="502"/>
      <c r="AP330" s="502"/>
      <c r="AQ330" s="502"/>
      <c r="AR330" s="502"/>
      <c r="AS330" s="502"/>
      <c r="AT330" s="502"/>
      <c r="AU330" s="502"/>
      <c r="AV330" s="502"/>
      <c r="AW330" s="503"/>
    </row>
    <row r="331" spans="1:49" s="11" customFormat="1" ht="21" customHeight="1" x14ac:dyDescent="0.25">
      <c r="A331" s="521"/>
      <c r="B331" s="504"/>
      <c r="C331" s="505"/>
      <c r="D331" s="505"/>
      <c r="E331" s="505"/>
      <c r="F331" s="505"/>
      <c r="G331" s="505"/>
      <c r="H331" s="505"/>
      <c r="I331" s="505"/>
      <c r="J331" s="505"/>
      <c r="K331" s="505"/>
      <c r="L331" s="505"/>
      <c r="M331" s="506"/>
      <c r="N331" s="504"/>
      <c r="O331" s="505"/>
      <c r="P331" s="505"/>
      <c r="Q331" s="505"/>
      <c r="R331" s="505"/>
      <c r="S331" s="505"/>
      <c r="T331" s="505"/>
      <c r="U331" s="505"/>
      <c r="V331" s="505"/>
      <c r="W331" s="505"/>
      <c r="X331" s="505"/>
      <c r="Y331" s="506"/>
      <c r="Z331" s="504"/>
      <c r="AA331" s="505"/>
      <c r="AB331" s="505"/>
      <c r="AC331" s="505"/>
      <c r="AD331" s="505"/>
      <c r="AE331" s="505"/>
      <c r="AF331" s="505"/>
      <c r="AG331" s="505"/>
      <c r="AH331" s="505"/>
      <c r="AI331" s="505"/>
      <c r="AJ331" s="505"/>
      <c r="AK331" s="506"/>
      <c r="AL331" s="504"/>
      <c r="AM331" s="505"/>
      <c r="AN331" s="505"/>
      <c r="AO331" s="505"/>
      <c r="AP331" s="505"/>
      <c r="AQ331" s="505"/>
      <c r="AR331" s="505"/>
      <c r="AS331" s="505"/>
      <c r="AT331" s="505"/>
      <c r="AU331" s="505"/>
      <c r="AV331" s="505"/>
      <c r="AW331" s="506"/>
    </row>
    <row r="332" spans="1:49" s="11" customFormat="1" ht="21" customHeight="1" thickBot="1" x14ac:dyDescent="0.3">
      <c r="A332" s="522"/>
      <c r="B332" s="514" t="str">
        <f>IF(ISBLANK(B330),"",CONCATENATE($E$12,$F$12,".",$G$12,".","0",RIGHT($B$326,1),".",RIGHT(L332,1),$A$49,"-",A330))</f>
        <v/>
      </c>
      <c r="C332" s="515"/>
      <c r="D332" s="516"/>
      <c r="E332" s="363"/>
      <c r="F332" s="364"/>
      <c r="G332" s="365"/>
      <c r="H332" s="366"/>
      <c r="I332" s="366"/>
      <c r="J332" s="367"/>
      <c r="K332" s="362"/>
      <c r="L332" s="364"/>
      <c r="M332" s="362"/>
      <c r="N332" s="514" t="str">
        <f>IF(ISBLANK(N330),"",CONCATENATE($E$12,$F$12,".",$G$12,".","0",RIGHT($N$326,1),".",RIGHT(X332,1),$A$49,"-",A330))</f>
        <v/>
      </c>
      <c r="O332" s="515"/>
      <c r="P332" s="516"/>
      <c r="Q332" s="429"/>
      <c r="R332" s="428"/>
      <c r="S332" s="430"/>
      <c r="T332" s="431"/>
      <c r="U332" s="431"/>
      <c r="V332" s="432"/>
      <c r="W332" s="362"/>
      <c r="X332" s="364"/>
      <c r="Y332" s="362"/>
      <c r="Z332" s="514" t="str">
        <f>IF(ISBLANK(Z330),"",CONCATENATE($E$12,$F$12,".",$G$12,".","0",RIGHT($Z$326,1),".",RIGHT(AJ332,1),$A$49,"-",A330))</f>
        <v/>
      </c>
      <c r="AA332" s="515"/>
      <c r="AB332" s="516"/>
      <c r="AC332" s="363"/>
      <c r="AD332" s="364"/>
      <c r="AE332" s="365"/>
      <c r="AF332" s="366"/>
      <c r="AG332" s="366"/>
      <c r="AH332" s="367"/>
      <c r="AI332" s="362"/>
      <c r="AJ332" s="364"/>
      <c r="AK332" s="362"/>
      <c r="AL332" s="514" t="str">
        <f>IF(ISBLANK(AL330),"",CONCATENATE($E$12,$F$12,".",$G$12,".","0",RIGHT($AL$326,1),".",RIGHT(AV332,1),$A$49,"-",A330))</f>
        <v>L432.19.04.C11-02</v>
      </c>
      <c r="AM332" s="515"/>
      <c r="AN332" s="516"/>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520" t="s">
        <v>68</v>
      </c>
      <c r="B333" s="501"/>
      <c r="C333" s="502"/>
      <c r="D333" s="502"/>
      <c r="E333" s="502"/>
      <c r="F333" s="502"/>
      <c r="G333" s="502"/>
      <c r="H333" s="502"/>
      <c r="I333" s="502"/>
      <c r="J333" s="502"/>
      <c r="K333" s="502"/>
      <c r="L333" s="502"/>
      <c r="M333" s="503"/>
      <c r="N333" s="501"/>
      <c r="O333" s="502"/>
      <c r="P333" s="502"/>
      <c r="Q333" s="502"/>
      <c r="R333" s="502"/>
      <c r="S333" s="502"/>
      <c r="T333" s="502"/>
      <c r="U333" s="502"/>
      <c r="V333" s="502"/>
      <c r="W333" s="502"/>
      <c r="X333" s="502"/>
      <c r="Y333" s="503"/>
      <c r="Z333" s="501"/>
      <c r="AA333" s="502"/>
      <c r="AB333" s="502"/>
      <c r="AC333" s="502"/>
      <c r="AD333" s="502"/>
      <c r="AE333" s="502"/>
      <c r="AF333" s="502"/>
      <c r="AG333" s="502"/>
      <c r="AH333" s="502"/>
      <c r="AI333" s="502"/>
      <c r="AJ333" s="502"/>
      <c r="AK333" s="503"/>
      <c r="AL333" s="501"/>
      <c r="AM333" s="502"/>
      <c r="AN333" s="502"/>
      <c r="AO333" s="502"/>
      <c r="AP333" s="502"/>
      <c r="AQ333" s="502"/>
      <c r="AR333" s="502"/>
      <c r="AS333" s="502"/>
      <c r="AT333" s="502"/>
      <c r="AU333" s="502"/>
      <c r="AV333" s="502"/>
      <c r="AW333" s="503"/>
    </row>
    <row r="334" spans="1:49" s="11" customFormat="1" ht="21" customHeight="1" x14ac:dyDescent="0.25">
      <c r="A334" s="521"/>
      <c r="B334" s="504"/>
      <c r="C334" s="505"/>
      <c r="D334" s="505"/>
      <c r="E334" s="505"/>
      <c r="F334" s="505"/>
      <c r="G334" s="505"/>
      <c r="H334" s="505"/>
      <c r="I334" s="505"/>
      <c r="J334" s="505"/>
      <c r="K334" s="505"/>
      <c r="L334" s="505"/>
      <c r="M334" s="506"/>
      <c r="N334" s="504"/>
      <c r="O334" s="505"/>
      <c r="P334" s="505"/>
      <c r="Q334" s="505"/>
      <c r="R334" s="505"/>
      <c r="S334" s="505"/>
      <c r="T334" s="505"/>
      <c r="U334" s="505"/>
      <c r="V334" s="505"/>
      <c r="W334" s="505"/>
      <c r="X334" s="505"/>
      <c r="Y334" s="506"/>
      <c r="Z334" s="504"/>
      <c r="AA334" s="505"/>
      <c r="AB334" s="505"/>
      <c r="AC334" s="505"/>
      <c r="AD334" s="505"/>
      <c r="AE334" s="505"/>
      <c r="AF334" s="505"/>
      <c r="AG334" s="505"/>
      <c r="AH334" s="505"/>
      <c r="AI334" s="505"/>
      <c r="AJ334" s="505"/>
      <c r="AK334" s="506"/>
      <c r="AL334" s="504"/>
      <c r="AM334" s="505"/>
      <c r="AN334" s="505"/>
      <c r="AO334" s="505"/>
      <c r="AP334" s="505"/>
      <c r="AQ334" s="505"/>
      <c r="AR334" s="505"/>
      <c r="AS334" s="505"/>
      <c r="AT334" s="505"/>
      <c r="AU334" s="505"/>
      <c r="AV334" s="505"/>
      <c r="AW334" s="506"/>
    </row>
    <row r="335" spans="1:49" s="11" customFormat="1" ht="21" customHeight="1" thickBot="1" x14ac:dyDescent="0.3">
      <c r="A335" s="522"/>
      <c r="B335" s="514" t="str">
        <f>IF(ISBLANK(B333),"",CONCATENATE($E$12,$F$12,".",$G$12,".","0",RIGHT($B$326,1),".",RIGHT(L335,1),$A$49,"-",A333))</f>
        <v/>
      </c>
      <c r="C335" s="515"/>
      <c r="D335" s="516"/>
      <c r="E335" s="411"/>
      <c r="F335" s="412"/>
      <c r="G335" s="413"/>
      <c r="H335" s="414"/>
      <c r="I335" s="414"/>
      <c r="J335" s="415"/>
      <c r="K335" s="416"/>
      <c r="L335" s="416"/>
      <c r="M335" s="416"/>
      <c r="N335" s="514" t="str">
        <f>IF(ISBLANK(N333),"",CONCATENATE($E$12,$F$12,".",$G$12,".","0",RIGHT($N$326,1),".",RIGHT(X335,1),$A$49,"-",A333))</f>
        <v/>
      </c>
      <c r="O335" s="515"/>
      <c r="P335" s="516"/>
      <c r="Q335" s="411"/>
      <c r="R335" s="412"/>
      <c r="S335" s="413"/>
      <c r="T335" s="414"/>
      <c r="U335" s="414"/>
      <c r="V335" s="415"/>
      <c r="W335" s="416"/>
      <c r="X335" s="412"/>
      <c r="Y335" s="416"/>
      <c r="Z335" s="514" t="str">
        <f>IF(ISBLANK(Z333),"",CONCATENATE($E$12,$F$12,".",$G$12,".","0",RIGHT($Z$326,1),".",RIGHT(AJ335,1),$A$49,"-",A333))</f>
        <v/>
      </c>
      <c r="AA335" s="515"/>
      <c r="AB335" s="516"/>
      <c r="AC335" s="363"/>
      <c r="AD335" s="364"/>
      <c r="AE335" s="365"/>
      <c r="AF335" s="366"/>
      <c r="AG335" s="366"/>
      <c r="AH335" s="367"/>
      <c r="AI335" s="362"/>
      <c r="AJ335" s="364"/>
      <c r="AK335" s="362"/>
      <c r="AL335" s="514" t="str">
        <f>IF(ISBLANK(AL333),"",CONCATENATE($E$12,$F$12,".",$G$12,".","0",RIGHT($AL$326,1),".",RIGHT(AV335,1),$A$49,"-",A333))</f>
        <v/>
      </c>
      <c r="AM335" s="515"/>
      <c r="AN335" s="516"/>
      <c r="AO335" s="429"/>
      <c r="AP335" s="428"/>
      <c r="AQ335" s="365"/>
      <c r="AR335" s="366"/>
      <c r="AS335" s="366"/>
      <c r="AT335" s="367"/>
      <c r="AU335" s="362"/>
      <c r="AV335" s="364"/>
      <c r="AW335" s="362"/>
    </row>
    <row r="336" spans="1:49" s="11" customFormat="1" ht="21" customHeight="1" thickTop="1" x14ac:dyDescent="0.25">
      <c r="A336" s="520" t="s">
        <v>69</v>
      </c>
      <c r="B336" s="501"/>
      <c r="C336" s="502"/>
      <c r="D336" s="502"/>
      <c r="E336" s="502"/>
      <c r="F336" s="502"/>
      <c r="G336" s="502"/>
      <c r="H336" s="502"/>
      <c r="I336" s="502"/>
      <c r="J336" s="502"/>
      <c r="K336" s="502"/>
      <c r="L336" s="502"/>
      <c r="M336" s="503"/>
      <c r="N336" s="501"/>
      <c r="O336" s="502"/>
      <c r="P336" s="502"/>
      <c r="Q336" s="502"/>
      <c r="R336" s="502"/>
      <c r="S336" s="502"/>
      <c r="T336" s="502"/>
      <c r="U336" s="502"/>
      <c r="V336" s="502"/>
      <c r="W336" s="502"/>
      <c r="X336" s="502"/>
      <c r="Y336" s="503"/>
      <c r="Z336" s="501"/>
      <c r="AA336" s="502"/>
      <c r="AB336" s="502"/>
      <c r="AC336" s="502"/>
      <c r="AD336" s="502"/>
      <c r="AE336" s="502"/>
      <c r="AF336" s="502"/>
      <c r="AG336" s="502"/>
      <c r="AH336" s="502"/>
      <c r="AI336" s="502"/>
      <c r="AJ336" s="502"/>
      <c r="AK336" s="503"/>
      <c r="AL336" s="501"/>
      <c r="AM336" s="502"/>
      <c r="AN336" s="502"/>
      <c r="AO336" s="502"/>
      <c r="AP336" s="502"/>
      <c r="AQ336" s="502"/>
      <c r="AR336" s="502"/>
      <c r="AS336" s="502"/>
      <c r="AT336" s="502"/>
      <c r="AU336" s="502"/>
      <c r="AV336" s="502"/>
      <c r="AW336" s="503"/>
    </row>
    <row r="337" spans="1:49" s="11" customFormat="1" ht="21" customHeight="1" x14ac:dyDescent="0.25">
      <c r="A337" s="521"/>
      <c r="B337" s="504"/>
      <c r="C337" s="505"/>
      <c r="D337" s="505"/>
      <c r="E337" s="505"/>
      <c r="F337" s="505"/>
      <c r="G337" s="505"/>
      <c r="H337" s="505"/>
      <c r="I337" s="505"/>
      <c r="J337" s="505"/>
      <c r="K337" s="505"/>
      <c r="L337" s="505"/>
      <c r="M337" s="506"/>
      <c r="N337" s="504"/>
      <c r="O337" s="505"/>
      <c r="P337" s="505"/>
      <c r="Q337" s="505"/>
      <c r="R337" s="505"/>
      <c r="S337" s="505"/>
      <c r="T337" s="505"/>
      <c r="U337" s="505"/>
      <c r="V337" s="505"/>
      <c r="W337" s="505"/>
      <c r="X337" s="505"/>
      <c r="Y337" s="506"/>
      <c r="Z337" s="504"/>
      <c r="AA337" s="505"/>
      <c r="AB337" s="505"/>
      <c r="AC337" s="505"/>
      <c r="AD337" s="505"/>
      <c r="AE337" s="505"/>
      <c r="AF337" s="505"/>
      <c r="AG337" s="505"/>
      <c r="AH337" s="505"/>
      <c r="AI337" s="505"/>
      <c r="AJ337" s="505"/>
      <c r="AK337" s="506"/>
      <c r="AL337" s="504"/>
      <c r="AM337" s="505"/>
      <c r="AN337" s="505"/>
      <c r="AO337" s="505"/>
      <c r="AP337" s="505"/>
      <c r="AQ337" s="505"/>
      <c r="AR337" s="505"/>
      <c r="AS337" s="505"/>
      <c r="AT337" s="505"/>
      <c r="AU337" s="505"/>
      <c r="AV337" s="505"/>
      <c r="AW337" s="506"/>
    </row>
    <row r="338" spans="1:49" s="15" customFormat="1" ht="21" customHeight="1" thickBot="1" x14ac:dyDescent="0.25">
      <c r="A338" s="522"/>
      <c r="B338" s="536" t="str">
        <f>IF(ISBLANK(B336),"",CONCATENATE($E$12,$F$12,".",$G$12,".","0",RIGHT($B$326,1),".",RIGHT(L338,1),$A$49,"-",A336))</f>
        <v/>
      </c>
      <c r="C338" s="537"/>
      <c r="D338" s="538"/>
      <c r="E338" s="411"/>
      <c r="F338" s="412"/>
      <c r="G338" s="413"/>
      <c r="H338" s="414"/>
      <c r="I338" s="414"/>
      <c r="J338" s="415"/>
      <c r="K338" s="416"/>
      <c r="L338" s="416"/>
      <c r="M338" s="416"/>
      <c r="N338" s="536" t="str">
        <f>IF(ISBLANK(N336),"",CONCATENATE($E$12,$F$12,".",$G$12,".","0",RIGHT($N$326,1),".",RIGHT(X338,1),$A$49,"-",A336))</f>
        <v/>
      </c>
      <c r="O338" s="537"/>
      <c r="P338" s="538"/>
      <c r="Q338" s="411"/>
      <c r="R338" s="412"/>
      <c r="S338" s="413"/>
      <c r="T338" s="414"/>
      <c r="U338" s="414"/>
      <c r="V338" s="415"/>
      <c r="W338" s="416"/>
      <c r="X338" s="412"/>
      <c r="Y338" s="416"/>
      <c r="Z338" s="536" t="str">
        <f>IF(ISBLANK(Z336),"",CONCATENATE($E$12,$F$12,".",$G$12,".","0",RIGHT($Z$326,1),".",RIGHT(AJ338,1),$A$49,"-",A336))</f>
        <v/>
      </c>
      <c r="AA338" s="537"/>
      <c r="AB338" s="538"/>
      <c r="AC338" s="411"/>
      <c r="AD338" s="412"/>
      <c r="AE338" s="413"/>
      <c r="AF338" s="414"/>
      <c r="AG338" s="414"/>
      <c r="AH338" s="415"/>
      <c r="AI338" s="416"/>
      <c r="AJ338" s="412"/>
      <c r="AK338" s="416"/>
      <c r="AL338" s="536" t="str">
        <f>IF(ISBLANK(AL336),"",CONCATENATE($E$12,$F$12,".",$G$12,".","0",RIGHT($AL$326,1),".",RIGHT(AV338,1),$A$49,"-",A336))</f>
        <v/>
      </c>
      <c r="AM338" s="537"/>
      <c r="AN338" s="538"/>
      <c r="AO338" s="411"/>
      <c r="AP338" s="412"/>
      <c r="AQ338" s="413"/>
      <c r="AR338" s="414"/>
      <c r="AS338" s="414"/>
      <c r="AT338" s="415"/>
      <c r="AU338" s="416"/>
      <c r="AV338" s="412"/>
      <c r="AW338" s="416"/>
    </row>
    <row r="339" spans="1:49" s="15" customFormat="1" ht="21" customHeight="1" thickTop="1" x14ac:dyDescent="0.2">
      <c r="A339" s="534" t="s">
        <v>8</v>
      </c>
      <c r="B339" s="481" t="s">
        <v>9</v>
      </c>
      <c r="C339" s="482"/>
      <c r="D339" s="63"/>
      <c r="E339" s="478">
        <f>SUM(G329:J329,G332:J332,G335:J335,G338:J338)</f>
        <v>0</v>
      </c>
      <c r="F339" s="479"/>
      <c r="G339" s="477" t="s">
        <v>10</v>
      </c>
      <c r="H339" s="478"/>
      <c r="I339" s="478"/>
      <c r="J339" s="479"/>
      <c r="K339" s="477">
        <f>SUM(M329,M332,M335,M338)</f>
        <v>0</v>
      </c>
      <c r="L339" s="478"/>
      <c r="M339" s="479"/>
      <c r="N339" s="481" t="s">
        <v>9</v>
      </c>
      <c r="O339" s="482"/>
      <c r="P339" s="63"/>
      <c r="Q339" s="478">
        <f>SUM(S329:V329,S332:V332,S335:V335,S338:V338)</f>
        <v>28</v>
      </c>
      <c r="R339" s="479"/>
      <c r="S339" s="477" t="s">
        <v>10</v>
      </c>
      <c r="T339" s="478"/>
      <c r="U339" s="478"/>
      <c r="V339" s="479"/>
      <c r="W339" s="477">
        <f>SUM(Y329,Y332,Y335,Y338)</f>
        <v>22</v>
      </c>
      <c r="X339" s="478"/>
      <c r="Y339" s="479"/>
      <c r="Z339" s="481" t="s">
        <v>9</v>
      </c>
      <c r="AA339" s="482"/>
      <c r="AB339" s="63"/>
      <c r="AC339" s="478">
        <f>SUM(AE329:AH329,AE332:AH332,AE335:AH335,AE338:AH338)</f>
        <v>0</v>
      </c>
      <c r="AD339" s="479"/>
      <c r="AE339" s="477" t="s">
        <v>10</v>
      </c>
      <c r="AF339" s="478"/>
      <c r="AG339" s="478"/>
      <c r="AH339" s="479"/>
      <c r="AI339" s="477">
        <f>SUM(AK329,AK332,AK335,AK338)</f>
        <v>0</v>
      </c>
      <c r="AJ339" s="478"/>
      <c r="AK339" s="479"/>
      <c r="AL339" s="481" t="s">
        <v>9</v>
      </c>
      <c r="AM339" s="482"/>
      <c r="AN339" s="63"/>
      <c r="AO339" s="478">
        <f>SUM(AQ329:AT329,AQ332:AT332,AQ335:AT335,AQ338:AT338)</f>
        <v>84</v>
      </c>
      <c r="AP339" s="479"/>
      <c r="AQ339" s="477" t="s">
        <v>10</v>
      </c>
      <c r="AR339" s="478"/>
      <c r="AS339" s="478"/>
      <c r="AT339" s="479"/>
      <c r="AU339" s="477">
        <f>SUM(AW329,AW332,AW335,AW338)</f>
        <v>22</v>
      </c>
      <c r="AV339" s="478"/>
      <c r="AW339" s="479"/>
    </row>
    <row r="340" spans="1:49" s="15" customFormat="1" ht="21" customHeight="1" thickBot="1" x14ac:dyDescent="0.25">
      <c r="A340" s="535"/>
      <c r="B340" s="480" t="s">
        <v>11</v>
      </c>
      <c r="C340" s="473"/>
      <c r="D340" s="65"/>
      <c r="E340" s="492">
        <f>SUM(E329,E332,E335,E338)</f>
        <v>0</v>
      </c>
      <c r="F340" s="493"/>
      <c r="G340" s="480" t="s">
        <v>12</v>
      </c>
      <c r="H340" s="473"/>
      <c r="I340" s="473"/>
      <c r="J340" s="474"/>
      <c r="K340" s="480" t="str">
        <f>BD392</f>
        <v>0E,0D,0C</v>
      </c>
      <c r="L340" s="473"/>
      <c r="M340" s="474"/>
      <c r="N340" s="480" t="s">
        <v>11</v>
      </c>
      <c r="O340" s="473"/>
      <c r="P340" s="65"/>
      <c r="Q340" s="492">
        <f>SUM(Q329,Q332,Q335,Q338)</f>
        <v>2</v>
      </c>
      <c r="R340" s="493"/>
      <c r="S340" s="480" t="s">
        <v>12</v>
      </c>
      <c r="T340" s="473"/>
      <c r="U340" s="473"/>
      <c r="V340" s="474"/>
      <c r="W340" s="480" t="str">
        <f>BD393</f>
        <v>0E,0D,1C</v>
      </c>
      <c r="X340" s="473"/>
      <c r="Y340" s="474"/>
      <c r="Z340" s="480" t="s">
        <v>11</v>
      </c>
      <c r="AA340" s="473"/>
      <c r="AB340" s="65"/>
      <c r="AC340" s="492">
        <f>SUM(AC329,AC332,AC335,AC338)</f>
        <v>0</v>
      </c>
      <c r="AD340" s="493"/>
      <c r="AE340" s="480" t="s">
        <v>12</v>
      </c>
      <c r="AF340" s="473"/>
      <c r="AG340" s="473"/>
      <c r="AH340" s="474"/>
      <c r="AI340" s="480" t="str">
        <f>BD394</f>
        <v>0E,0D,0C</v>
      </c>
      <c r="AJ340" s="473"/>
      <c r="AK340" s="474"/>
      <c r="AL340" s="480" t="s">
        <v>11</v>
      </c>
      <c r="AM340" s="473"/>
      <c r="AN340" s="65"/>
      <c r="AO340" s="492">
        <f>SUM(AO329,AO332,AO335,AO338)</f>
        <v>4</v>
      </c>
      <c r="AP340" s="493"/>
      <c r="AQ340" s="480" t="s">
        <v>12</v>
      </c>
      <c r="AR340" s="473"/>
      <c r="AS340" s="473"/>
      <c r="AT340" s="474"/>
      <c r="AU340" s="480" t="str">
        <f>BD395</f>
        <v>1E,0D,1C</v>
      </c>
      <c r="AV340" s="473"/>
      <c r="AW340" s="474"/>
    </row>
    <row r="341" spans="1:49" s="15" customFormat="1" ht="21" customHeight="1" thickTop="1" x14ac:dyDescent="0.2">
      <c r="A341" s="534" t="s">
        <v>13</v>
      </c>
      <c r="B341" s="481" t="s">
        <v>9</v>
      </c>
      <c r="C341" s="482"/>
      <c r="D341" s="67"/>
      <c r="E341" s="483">
        <f>SUM(G342:J342)</f>
        <v>0</v>
      </c>
      <c r="F341" s="484"/>
      <c r="G341" s="68"/>
      <c r="H341" s="64"/>
      <c r="I341" s="64"/>
      <c r="J341" s="64"/>
      <c r="K341" s="312"/>
      <c r="L341" s="64"/>
      <c r="M341" s="73"/>
      <c r="N341" s="481" t="s">
        <v>9</v>
      </c>
      <c r="O341" s="482"/>
      <c r="P341" s="67"/>
      <c r="Q341" s="483">
        <f>SUM(S342:V342)</f>
        <v>2</v>
      </c>
      <c r="R341" s="484"/>
      <c r="S341" s="68"/>
      <c r="T341" s="64"/>
      <c r="U341" s="64"/>
      <c r="V341" s="64"/>
      <c r="W341" s="312"/>
      <c r="X341" s="64"/>
      <c r="Y341" s="73"/>
      <c r="Z341" s="481" t="s">
        <v>9</v>
      </c>
      <c r="AA341" s="482"/>
      <c r="AB341" s="67"/>
      <c r="AC341" s="483">
        <f>SUM(AE342:AH342)</f>
        <v>0</v>
      </c>
      <c r="AD341" s="484"/>
      <c r="AE341" s="68"/>
      <c r="AF341" s="64"/>
      <c r="AG341" s="64"/>
      <c r="AH341" s="64"/>
      <c r="AI341" s="312"/>
      <c r="AJ341" s="64"/>
      <c r="AK341" s="73"/>
      <c r="AL341" s="481" t="s">
        <v>9</v>
      </c>
      <c r="AM341" s="482"/>
      <c r="AN341" s="67"/>
      <c r="AO341" s="483">
        <f>SUM(AQ342:AT342)</f>
        <v>6</v>
      </c>
      <c r="AP341" s="484"/>
      <c r="AQ341" s="68"/>
      <c r="AR341" s="64"/>
      <c r="AS341" s="64"/>
      <c r="AT341" s="64"/>
      <c r="AU341" s="312"/>
      <c r="AV341" s="64"/>
      <c r="AW341" s="73"/>
    </row>
    <row r="342" spans="1:49" s="11" customFormat="1" ht="21" customHeight="1" thickBot="1" x14ac:dyDescent="0.3">
      <c r="A342" s="535"/>
      <c r="B342" s="480" t="s">
        <v>14</v>
      </c>
      <c r="C342" s="473"/>
      <c r="D342" s="65"/>
      <c r="E342" s="65"/>
      <c r="F342" s="154"/>
      <c r="G342" s="211">
        <f>(G329+G332+G335+G338)/14</f>
        <v>0</v>
      </c>
      <c r="H342" s="211">
        <f>(H329+H332+H335+H338)/14</f>
        <v>0</v>
      </c>
      <c r="I342" s="211">
        <f>(I329+I332+I335+I338)/14</f>
        <v>0</v>
      </c>
      <c r="J342" s="211">
        <f>(J329+J332+J335+J338)/14</f>
        <v>0</v>
      </c>
      <c r="K342" s="472" t="s">
        <v>15</v>
      </c>
      <c r="L342" s="473"/>
      <c r="M342" s="474"/>
      <c r="N342" s="480" t="s">
        <v>14</v>
      </c>
      <c r="O342" s="473"/>
      <c r="P342" s="65"/>
      <c r="Q342" s="65"/>
      <c r="R342" s="154"/>
      <c r="S342" s="211">
        <f>(S329+S332+S335+S338)/14</f>
        <v>0</v>
      </c>
      <c r="T342" s="211">
        <f>(T329+T332+T335+T338)/14</f>
        <v>0</v>
      </c>
      <c r="U342" s="211">
        <f>(U329+U332+U335+U338)/14</f>
        <v>2</v>
      </c>
      <c r="V342" s="211">
        <f>(V329+V332+V335+V338)/14</f>
        <v>0</v>
      </c>
      <c r="W342" s="472" t="s">
        <v>15</v>
      </c>
      <c r="X342" s="473"/>
      <c r="Y342" s="474"/>
      <c r="Z342" s="480" t="s">
        <v>14</v>
      </c>
      <c r="AA342" s="473"/>
      <c r="AB342" s="65"/>
      <c r="AC342" s="65"/>
      <c r="AD342" s="154"/>
      <c r="AE342" s="211">
        <f>(AE329+AE332+AE335+AE338)/14</f>
        <v>0</v>
      </c>
      <c r="AF342" s="211">
        <f>(AF329+AF332+AF335+AF338)/14</f>
        <v>0</v>
      </c>
      <c r="AG342" s="211">
        <f>(AG329+AG332+AG335+AG338)/14</f>
        <v>0</v>
      </c>
      <c r="AH342" s="211">
        <f>(AH329+AH332+AH335+AH338)/14</f>
        <v>0</v>
      </c>
      <c r="AI342" s="472" t="s">
        <v>15</v>
      </c>
      <c r="AJ342" s="473"/>
      <c r="AK342" s="474"/>
      <c r="AL342" s="480" t="s">
        <v>14</v>
      </c>
      <c r="AM342" s="473"/>
      <c r="AN342" s="65"/>
      <c r="AO342" s="65"/>
      <c r="AP342" s="154"/>
      <c r="AQ342" s="211">
        <f>(AQ329+AQ332+AQ335+AQ338)/14</f>
        <v>2</v>
      </c>
      <c r="AR342" s="211">
        <f>(AR329+AR332+AR335+AR338)/14</f>
        <v>2</v>
      </c>
      <c r="AS342" s="211">
        <f>(AS329+AS332+AS335+AS338)/14</f>
        <v>2</v>
      </c>
      <c r="AT342" s="211">
        <f>(AT329+AT332+AT335+AT338)/14</f>
        <v>0</v>
      </c>
      <c r="AU342" s="472" t="s">
        <v>15</v>
      </c>
      <c r="AV342" s="473"/>
      <c r="AW342" s="47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1" t="s">
        <v>270</v>
      </c>
      <c r="B344" s="471"/>
      <c r="C344" s="471"/>
      <c r="D344" s="471"/>
      <c r="E344" s="471"/>
      <c r="F344" s="471"/>
      <c r="G344" s="471"/>
      <c r="H344" s="471"/>
      <c r="I344" s="471"/>
      <c r="J344" s="471"/>
      <c r="K344" s="471"/>
      <c r="L344" s="471"/>
      <c r="M344" s="471"/>
      <c r="N344" s="471"/>
      <c r="O344" s="471"/>
      <c r="P344" s="471"/>
      <c r="Q344" s="471"/>
      <c r="R344" s="471"/>
      <c r="S344" s="471"/>
      <c r="T344" s="471"/>
      <c r="U344" s="471"/>
      <c r="V344" s="471"/>
      <c r="W344" s="471"/>
      <c r="X344" s="471"/>
      <c r="Y344" s="471"/>
      <c r="Z344" s="471"/>
      <c r="AA344" s="471"/>
      <c r="AB344" s="471"/>
      <c r="AC344" s="471"/>
      <c r="AD344" s="471"/>
      <c r="AE344" s="471"/>
      <c r="AF344" s="471"/>
      <c r="AG344" s="471"/>
      <c r="AH344" s="471"/>
      <c r="AI344" s="471"/>
      <c r="AJ344" s="471"/>
      <c r="AK344" s="471"/>
      <c r="AL344" s="471"/>
      <c r="AM344" s="471"/>
      <c r="AN344" s="471"/>
      <c r="AO344" s="471"/>
      <c r="AP344" s="471"/>
      <c r="AQ344" s="471"/>
      <c r="AR344" s="471"/>
      <c r="AS344" s="471"/>
      <c r="AT344" s="471"/>
      <c r="AU344" s="471"/>
      <c r="AV344" s="471"/>
      <c r="AW344" s="471"/>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7" t="s">
        <v>0</v>
      </c>
      <c r="B346" s="517"/>
      <c r="C346" s="517"/>
      <c r="D346" s="517"/>
      <c r="E346" s="517"/>
      <c r="F346" s="517"/>
      <c r="G346" s="517"/>
      <c r="H346" s="517"/>
      <c r="I346" s="517"/>
      <c r="J346" s="517"/>
      <c r="K346" s="517"/>
      <c r="L346" s="517"/>
      <c r="M346" s="517"/>
      <c r="N346" s="517"/>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row>
    <row r="347" spans="1:49" s="61" customFormat="1" ht="21" customHeight="1" thickBot="1" x14ac:dyDescent="0.3">
      <c r="A347" s="517" t="str">
        <f>A16</f>
        <v>Pentru seria de studenti 2019-2022</v>
      </c>
      <c r="B347" s="517"/>
      <c r="C347" s="517"/>
      <c r="D347" s="517"/>
      <c r="E347" s="517"/>
      <c r="F347" s="517"/>
      <c r="G347" s="517"/>
      <c r="H347" s="517"/>
      <c r="I347" s="517"/>
      <c r="J347" s="517"/>
      <c r="K347" s="517"/>
      <c r="L347" s="517"/>
      <c r="M347" s="517"/>
      <c r="N347" s="517"/>
      <c r="O347" s="517"/>
      <c r="P347" s="517"/>
      <c r="Q347" s="517"/>
      <c r="R347" s="517"/>
      <c r="S347" s="517"/>
      <c r="T347" s="517"/>
      <c r="U347" s="517"/>
      <c r="V347" s="517"/>
      <c r="W347" s="517"/>
      <c r="X347" s="517"/>
      <c r="Y347" s="517"/>
      <c r="Z347" s="517"/>
      <c r="AA347" s="517"/>
      <c r="AB347" s="517"/>
      <c r="AC347" s="517"/>
      <c r="AD347" s="517"/>
      <c r="AE347" s="517"/>
      <c r="AF347" s="517"/>
      <c r="AG347" s="517"/>
      <c r="AH347" s="517"/>
      <c r="AI347" s="517"/>
      <c r="AJ347" s="517"/>
      <c r="AK347" s="517"/>
      <c r="AL347" s="517"/>
      <c r="AM347" s="517"/>
      <c r="AN347" s="517"/>
      <c r="AO347" s="517"/>
      <c r="AP347" s="517"/>
      <c r="AQ347" s="517"/>
      <c r="AR347" s="517"/>
      <c r="AS347" s="517"/>
      <c r="AT347" s="517"/>
      <c r="AU347" s="517"/>
      <c r="AV347" s="517"/>
      <c r="AW347" s="517"/>
    </row>
    <row r="348" spans="1:49" s="61" customFormat="1" ht="21" customHeight="1" thickTop="1" thickBot="1" x14ac:dyDescent="0.3">
      <c r="B348" s="490" t="str">
        <f>B69</f>
        <v>ANUL III (2021-2022)</v>
      </c>
      <c r="C348" s="491"/>
      <c r="D348" s="491"/>
      <c r="E348" s="491"/>
      <c r="F348" s="491"/>
      <c r="G348" s="491"/>
      <c r="H348" s="491"/>
      <c r="I348" s="491"/>
      <c r="J348" s="491"/>
      <c r="K348" s="491"/>
      <c r="L348" s="491"/>
      <c r="M348" s="491"/>
      <c r="N348" s="491"/>
      <c r="O348" s="491"/>
      <c r="P348" s="491"/>
      <c r="Q348" s="491"/>
      <c r="R348" s="491"/>
      <c r="S348" s="491"/>
      <c r="T348" s="491"/>
      <c r="U348" s="491"/>
      <c r="V348" s="491"/>
      <c r="W348" s="491"/>
      <c r="X348" s="491"/>
      <c r="Y348" s="491"/>
      <c r="Z348" s="490" t="str">
        <f>Z69</f>
        <v>ANUL IV (2022-2023)</v>
      </c>
      <c r="AA348" s="491"/>
      <c r="AB348" s="491"/>
      <c r="AC348" s="491"/>
      <c r="AD348" s="491"/>
      <c r="AE348" s="491"/>
      <c r="AF348" s="491"/>
      <c r="AG348" s="491"/>
      <c r="AH348" s="491"/>
      <c r="AI348" s="491"/>
      <c r="AJ348" s="491"/>
      <c r="AK348" s="491"/>
      <c r="AL348" s="491"/>
      <c r="AM348" s="491"/>
      <c r="AN348" s="491"/>
      <c r="AO348" s="491"/>
      <c r="AP348" s="491"/>
      <c r="AQ348" s="491"/>
      <c r="AR348" s="491"/>
      <c r="AS348" s="491"/>
      <c r="AT348" s="491"/>
      <c r="AU348" s="491"/>
      <c r="AV348" s="491"/>
      <c r="AW348" s="491"/>
    </row>
    <row r="349" spans="1:49" s="61" customFormat="1" ht="21" customHeight="1" thickTop="1" thickBot="1" x14ac:dyDescent="0.3">
      <c r="A349" s="18"/>
      <c r="B349" s="490" t="s">
        <v>76</v>
      </c>
      <c r="C349" s="491"/>
      <c r="D349" s="491"/>
      <c r="E349" s="491"/>
      <c r="F349" s="491"/>
      <c r="G349" s="491"/>
      <c r="H349" s="491"/>
      <c r="I349" s="491"/>
      <c r="J349" s="491"/>
      <c r="K349" s="491"/>
      <c r="L349" s="491"/>
      <c r="M349" s="491"/>
      <c r="N349" s="490" t="s">
        <v>77</v>
      </c>
      <c r="O349" s="491"/>
      <c r="P349" s="491"/>
      <c r="Q349" s="491"/>
      <c r="R349" s="491"/>
      <c r="S349" s="491"/>
      <c r="T349" s="491"/>
      <c r="U349" s="491"/>
      <c r="V349" s="491"/>
      <c r="W349" s="491"/>
      <c r="X349" s="491"/>
      <c r="Y349" s="491"/>
      <c r="Z349" s="490" t="s">
        <v>78</v>
      </c>
      <c r="AA349" s="491"/>
      <c r="AB349" s="491"/>
      <c r="AC349" s="491"/>
      <c r="AD349" s="491"/>
      <c r="AE349" s="491"/>
      <c r="AF349" s="491"/>
      <c r="AG349" s="491"/>
      <c r="AH349" s="491"/>
      <c r="AI349" s="491"/>
      <c r="AJ349" s="491"/>
      <c r="AK349" s="491"/>
      <c r="AL349" s="490" t="s">
        <v>79</v>
      </c>
      <c r="AM349" s="491"/>
      <c r="AN349" s="491"/>
      <c r="AO349" s="491"/>
      <c r="AP349" s="491"/>
      <c r="AQ349" s="491"/>
      <c r="AR349" s="491"/>
      <c r="AS349" s="491"/>
      <c r="AT349" s="491"/>
      <c r="AU349" s="491"/>
      <c r="AV349" s="491"/>
      <c r="AW349" s="491"/>
    </row>
    <row r="350" spans="1:49" s="61" customFormat="1" ht="21" customHeight="1" thickTop="1" x14ac:dyDescent="0.25">
      <c r="A350" s="520" t="s">
        <v>66</v>
      </c>
      <c r="B350" s="501" t="s">
        <v>375</v>
      </c>
      <c r="C350" s="502"/>
      <c r="D350" s="502"/>
      <c r="E350" s="502"/>
      <c r="F350" s="502"/>
      <c r="G350" s="502"/>
      <c r="H350" s="502"/>
      <c r="I350" s="502"/>
      <c r="J350" s="502"/>
      <c r="K350" s="502"/>
      <c r="L350" s="502"/>
      <c r="M350" s="503"/>
      <c r="N350" s="501" t="s">
        <v>378</v>
      </c>
      <c r="O350" s="502"/>
      <c r="P350" s="502"/>
      <c r="Q350" s="502"/>
      <c r="R350" s="502"/>
      <c r="S350" s="502"/>
      <c r="T350" s="502"/>
      <c r="U350" s="502"/>
      <c r="V350" s="502"/>
      <c r="W350" s="502"/>
      <c r="X350" s="502"/>
      <c r="Y350" s="503"/>
      <c r="Z350" s="501" t="s">
        <v>381</v>
      </c>
      <c r="AA350" s="502"/>
      <c r="AB350" s="502"/>
      <c r="AC350" s="502"/>
      <c r="AD350" s="502"/>
      <c r="AE350" s="502"/>
      <c r="AF350" s="502"/>
      <c r="AG350" s="502"/>
      <c r="AH350" s="502"/>
      <c r="AI350" s="502"/>
      <c r="AJ350" s="502"/>
      <c r="AK350" s="503"/>
      <c r="AL350" s="501" t="s">
        <v>384</v>
      </c>
      <c r="AM350" s="502"/>
      <c r="AN350" s="502"/>
      <c r="AO350" s="502"/>
      <c r="AP350" s="502"/>
      <c r="AQ350" s="502"/>
      <c r="AR350" s="502"/>
      <c r="AS350" s="502"/>
      <c r="AT350" s="502"/>
      <c r="AU350" s="502"/>
      <c r="AV350" s="502"/>
      <c r="AW350" s="503"/>
    </row>
    <row r="351" spans="1:49" s="61" customFormat="1" ht="21" customHeight="1" x14ac:dyDescent="0.25">
      <c r="A351" s="521"/>
      <c r="B351" s="504"/>
      <c r="C351" s="505"/>
      <c r="D351" s="505"/>
      <c r="E351" s="505"/>
      <c r="F351" s="505"/>
      <c r="G351" s="505"/>
      <c r="H351" s="505"/>
      <c r="I351" s="505"/>
      <c r="J351" s="505"/>
      <c r="K351" s="505"/>
      <c r="L351" s="505"/>
      <c r="M351" s="506"/>
      <c r="N351" s="504"/>
      <c r="O351" s="505"/>
      <c r="P351" s="505"/>
      <c r="Q351" s="505"/>
      <c r="R351" s="505"/>
      <c r="S351" s="505"/>
      <c r="T351" s="505"/>
      <c r="U351" s="505"/>
      <c r="V351" s="505"/>
      <c r="W351" s="505"/>
      <c r="X351" s="505"/>
      <c r="Y351" s="506"/>
      <c r="Z351" s="504"/>
      <c r="AA351" s="505"/>
      <c r="AB351" s="505"/>
      <c r="AC351" s="505"/>
      <c r="AD351" s="505"/>
      <c r="AE351" s="505"/>
      <c r="AF351" s="505"/>
      <c r="AG351" s="505"/>
      <c r="AH351" s="505"/>
      <c r="AI351" s="505"/>
      <c r="AJ351" s="505"/>
      <c r="AK351" s="506"/>
      <c r="AL351" s="504"/>
      <c r="AM351" s="505"/>
      <c r="AN351" s="505"/>
      <c r="AO351" s="505"/>
      <c r="AP351" s="505"/>
      <c r="AQ351" s="505"/>
      <c r="AR351" s="505"/>
      <c r="AS351" s="505"/>
      <c r="AT351" s="505"/>
      <c r="AU351" s="505"/>
      <c r="AV351" s="505"/>
      <c r="AW351" s="506"/>
    </row>
    <row r="352" spans="1:49" s="61" customFormat="1" ht="21" customHeight="1" thickBot="1" x14ac:dyDescent="0.3">
      <c r="A352" s="522"/>
      <c r="B352" s="574" t="str">
        <f>IF(ISBLANK(B350),"",CONCATENATE($E$12,$F$12,".",$G$12,".","0",RIGHT($B$349,1),".",RIGHT(L352,1),$A$101,"-",A350))</f>
        <v>L432.19.05.D11-01</v>
      </c>
      <c r="C352" s="575"/>
      <c r="D352" s="576"/>
      <c r="E352" s="363">
        <v>4</v>
      </c>
      <c r="F352" s="364" t="s">
        <v>295</v>
      </c>
      <c r="G352" s="365">
        <v>28</v>
      </c>
      <c r="H352" s="366">
        <v>0</v>
      </c>
      <c r="I352" s="366">
        <v>28</v>
      </c>
      <c r="J352" s="367">
        <v>0</v>
      </c>
      <c r="K352" s="362">
        <v>0</v>
      </c>
      <c r="L352" s="364" t="s">
        <v>54</v>
      </c>
      <c r="M352" s="362">
        <f>E352*25-G352-H352-I352-J352-K352</f>
        <v>44</v>
      </c>
      <c r="N352" s="574" t="str">
        <f>IF(ISBLANK(N350),"",CONCATENATE($E$12,$F$12,".",$G$12,".","0",RIGHT($N$349,1),".",RIGHT(X352,1),$A$101,"-",A350))</f>
        <v>L432.19.06.D11-01</v>
      </c>
      <c r="O352" s="575"/>
      <c r="P352" s="576"/>
      <c r="Q352" s="363">
        <v>4</v>
      </c>
      <c r="R352" s="364" t="s">
        <v>295</v>
      </c>
      <c r="S352" s="365">
        <v>28</v>
      </c>
      <c r="T352" s="366">
        <v>0</v>
      </c>
      <c r="U352" s="366">
        <v>28</v>
      </c>
      <c r="V352" s="367">
        <v>0</v>
      </c>
      <c r="W352" s="362">
        <v>0</v>
      </c>
      <c r="X352" s="364" t="s">
        <v>54</v>
      </c>
      <c r="Y352" s="362">
        <f>Q352*25-S352-T352-U352-V352-W352</f>
        <v>44</v>
      </c>
      <c r="Z352" s="574" t="str">
        <f>IF(ISBLANK(Z350),"",CONCATENATE($E$12,$F$12,".",$G$12,".","0",RIGHT($Z$349,1),".",RIGHT(AJ352,1),$A$101,"-",A350))</f>
        <v>L432.19.07.C11-01</v>
      </c>
      <c r="AA352" s="575"/>
      <c r="AB352" s="576"/>
      <c r="AC352" s="363">
        <v>3</v>
      </c>
      <c r="AD352" s="364" t="s">
        <v>295</v>
      </c>
      <c r="AE352" s="365">
        <v>14</v>
      </c>
      <c r="AF352" s="366">
        <v>0</v>
      </c>
      <c r="AG352" s="366">
        <v>28</v>
      </c>
      <c r="AH352" s="367">
        <v>0</v>
      </c>
      <c r="AI352" s="362">
        <v>0</v>
      </c>
      <c r="AJ352" s="364" t="s">
        <v>7</v>
      </c>
      <c r="AK352" s="362">
        <f>AC352*25-AE352-AF352-AG352-AH352-AI352</f>
        <v>33</v>
      </c>
      <c r="AL352" s="574" t="str">
        <f>IF(ISBLANK(AL350),"",CONCATENATE($E$12,$F$12,".",$G$12,".","0",RIGHT($AL$349,1),".",RIGHT(AV352,1),$A$101,"-",A350))</f>
        <v>L432.19.08.C11-01</v>
      </c>
      <c r="AM352" s="575"/>
      <c r="AN352" s="576"/>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520" t="s">
        <v>67</v>
      </c>
      <c r="B353" s="501" t="s">
        <v>376</v>
      </c>
      <c r="C353" s="502"/>
      <c r="D353" s="502"/>
      <c r="E353" s="502"/>
      <c r="F353" s="502"/>
      <c r="G353" s="502"/>
      <c r="H353" s="502"/>
      <c r="I353" s="502"/>
      <c r="J353" s="502"/>
      <c r="K353" s="502"/>
      <c r="L353" s="502"/>
      <c r="M353" s="503"/>
      <c r="N353" s="501" t="s">
        <v>379</v>
      </c>
      <c r="O353" s="502"/>
      <c r="P353" s="502"/>
      <c r="Q353" s="502"/>
      <c r="R353" s="502"/>
      <c r="S353" s="502"/>
      <c r="T353" s="502"/>
      <c r="U353" s="502"/>
      <c r="V353" s="502"/>
      <c r="W353" s="502"/>
      <c r="X353" s="502"/>
      <c r="Y353" s="503"/>
      <c r="Z353" s="501" t="s">
        <v>382</v>
      </c>
      <c r="AA353" s="502"/>
      <c r="AB353" s="502"/>
      <c r="AC353" s="502"/>
      <c r="AD353" s="502"/>
      <c r="AE353" s="502"/>
      <c r="AF353" s="502"/>
      <c r="AG353" s="502"/>
      <c r="AH353" s="502"/>
      <c r="AI353" s="502"/>
      <c r="AJ353" s="502"/>
      <c r="AK353" s="503"/>
      <c r="AL353" s="501" t="s">
        <v>414</v>
      </c>
      <c r="AM353" s="502"/>
      <c r="AN353" s="502"/>
      <c r="AO353" s="502"/>
      <c r="AP353" s="502"/>
      <c r="AQ353" s="502"/>
      <c r="AR353" s="502"/>
      <c r="AS353" s="502"/>
      <c r="AT353" s="502"/>
      <c r="AU353" s="502"/>
      <c r="AV353" s="502"/>
      <c r="AW353" s="503"/>
    </row>
    <row r="354" spans="1:49" s="61" customFormat="1" ht="21" customHeight="1" x14ac:dyDescent="0.25">
      <c r="A354" s="521"/>
      <c r="B354" s="504"/>
      <c r="C354" s="505"/>
      <c r="D354" s="505"/>
      <c r="E354" s="505"/>
      <c r="F354" s="505"/>
      <c r="G354" s="505"/>
      <c r="H354" s="505"/>
      <c r="I354" s="505"/>
      <c r="J354" s="505"/>
      <c r="K354" s="505"/>
      <c r="L354" s="505"/>
      <c r="M354" s="506"/>
      <c r="N354" s="504"/>
      <c r="O354" s="505"/>
      <c r="P354" s="505"/>
      <c r="Q354" s="505"/>
      <c r="R354" s="505"/>
      <c r="S354" s="505"/>
      <c r="T354" s="505"/>
      <c r="U354" s="505"/>
      <c r="V354" s="505"/>
      <c r="W354" s="505"/>
      <c r="X354" s="505"/>
      <c r="Y354" s="506"/>
      <c r="Z354" s="504"/>
      <c r="AA354" s="505"/>
      <c r="AB354" s="505"/>
      <c r="AC354" s="505"/>
      <c r="AD354" s="505"/>
      <c r="AE354" s="505"/>
      <c r="AF354" s="505"/>
      <c r="AG354" s="505"/>
      <c r="AH354" s="505"/>
      <c r="AI354" s="505"/>
      <c r="AJ354" s="505"/>
      <c r="AK354" s="506"/>
      <c r="AL354" s="504"/>
      <c r="AM354" s="505"/>
      <c r="AN354" s="505"/>
      <c r="AO354" s="505"/>
      <c r="AP354" s="505"/>
      <c r="AQ354" s="505"/>
      <c r="AR354" s="505"/>
      <c r="AS354" s="505"/>
      <c r="AT354" s="505"/>
      <c r="AU354" s="505"/>
      <c r="AV354" s="505"/>
      <c r="AW354" s="506"/>
    </row>
    <row r="355" spans="1:49" s="61" customFormat="1" ht="21" customHeight="1" thickBot="1" x14ac:dyDescent="0.3">
      <c r="A355" s="522"/>
      <c r="B355" s="574" t="str">
        <f>IF(ISBLANK(B353),"",CONCATENATE($E$12,$F$12,".",$G$12,".","0",RIGHT($B$349,1),".",RIGHT(L355,1),$A$101,"-",A353))</f>
        <v>L432.19.05.C11-02</v>
      </c>
      <c r="C355" s="575"/>
      <c r="D355" s="576"/>
      <c r="E355" s="363">
        <v>4</v>
      </c>
      <c r="F355" s="364" t="s">
        <v>295</v>
      </c>
      <c r="G355" s="365">
        <v>28</v>
      </c>
      <c r="H355" s="366">
        <v>0</v>
      </c>
      <c r="I355" s="366">
        <v>28</v>
      </c>
      <c r="J355" s="367">
        <v>0</v>
      </c>
      <c r="K355" s="362">
        <v>0</v>
      </c>
      <c r="L355" s="364" t="s">
        <v>7</v>
      </c>
      <c r="M355" s="362">
        <f>E355*25-G355-H355-I355-J355-K355</f>
        <v>44</v>
      </c>
      <c r="N355" s="574" t="str">
        <f>IF(ISBLANK(N353),"",CONCATENATE($E$12,$F$12,".",$G$12,".","0",RIGHT($N$349,1),".",RIGHT(X355,1),$A$101,"-",A353))</f>
        <v>L432.19.06.C11-02</v>
      </c>
      <c r="O355" s="575"/>
      <c r="P355" s="576"/>
      <c r="Q355" s="363">
        <v>4</v>
      </c>
      <c r="R355" s="364" t="s">
        <v>295</v>
      </c>
      <c r="S355" s="365">
        <v>28</v>
      </c>
      <c r="T355" s="366">
        <v>0</v>
      </c>
      <c r="U355" s="366">
        <v>28</v>
      </c>
      <c r="V355" s="367">
        <v>0</v>
      </c>
      <c r="W355" s="362">
        <v>0</v>
      </c>
      <c r="X355" s="364" t="s">
        <v>7</v>
      </c>
      <c r="Y355" s="362">
        <f>Q355*25-S355-T355-U355-V355-W355</f>
        <v>44</v>
      </c>
      <c r="Z355" s="574" t="str">
        <f>IF(ISBLANK(Z353),"",CONCATENATE($E$12,$F$12,".",$G$12,".","0",RIGHT($Z$349,1),".",RIGHT(AJ355,1),$A$101,"-",A353))</f>
        <v>L432.19.07.C11-02</v>
      </c>
      <c r="AA355" s="575"/>
      <c r="AB355" s="576"/>
      <c r="AC355" s="363">
        <v>3</v>
      </c>
      <c r="AD355" s="364" t="s">
        <v>295</v>
      </c>
      <c r="AE355" s="365">
        <v>14</v>
      </c>
      <c r="AF355" s="366">
        <v>0</v>
      </c>
      <c r="AG355" s="366">
        <v>14</v>
      </c>
      <c r="AH355" s="367">
        <v>0</v>
      </c>
      <c r="AI355" s="362">
        <v>0</v>
      </c>
      <c r="AJ355" s="364" t="s">
        <v>7</v>
      </c>
      <c r="AK355" s="362">
        <f>AC355*25-AE355-AF355-AG355-AH355-AI355</f>
        <v>47</v>
      </c>
      <c r="AL355" s="574" t="str">
        <f>IF(ISBLANK(AL353),"",CONCATENATE($E$12,$F$12,".",$G$12,".","0",RIGHT($AL$349,1),".",RIGHT(AV355,1),$A$101,"-",A353))</f>
        <v>L432.19.08.C11-02</v>
      </c>
      <c r="AM355" s="575"/>
      <c r="AN355" s="576"/>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520" t="s">
        <v>68</v>
      </c>
      <c r="B356" s="501" t="s">
        <v>377</v>
      </c>
      <c r="C356" s="502"/>
      <c r="D356" s="502"/>
      <c r="E356" s="502"/>
      <c r="F356" s="502"/>
      <c r="G356" s="502"/>
      <c r="H356" s="502"/>
      <c r="I356" s="502"/>
      <c r="J356" s="502"/>
      <c r="K356" s="502"/>
      <c r="L356" s="502"/>
      <c r="M356" s="503"/>
      <c r="N356" s="501" t="s">
        <v>380</v>
      </c>
      <c r="O356" s="502"/>
      <c r="P356" s="502"/>
      <c r="Q356" s="502"/>
      <c r="R356" s="502"/>
      <c r="S356" s="502"/>
      <c r="T356" s="502"/>
      <c r="U356" s="502"/>
      <c r="V356" s="502"/>
      <c r="W356" s="502"/>
      <c r="X356" s="502"/>
      <c r="Y356" s="503"/>
      <c r="Z356" s="501" t="s">
        <v>383</v>
      </c>
      <c r="AA356" s="502"/>
      <c r="AB356" s="502"/>
      <c r="AC356" s="502"/>
      <c r="AD356" s="502"/>
      <c r="AE356" s="502"/>
      <c r="AF356" s="502"/>
      <c r="AG356" s="502"/>
      <c r="AH356" s="502"/>
      <c r="AI356" s="502"/>
      <c r="AJ356" s="502"/>
      <c r="AK356" s="503"/>
      <c r="AL356" s="501" t="s">
        <v>359</v>
      </c>
      <c r="AM356" s="502"/>
      <c r="AN356" s="502"/>
      <c r="AO356" s="502"/>
      <c r="AP356" s="502"/>
      <c r="AQ356" s="502"/>
      <c r="AR356" s="502"/>
      <c r="AS356" s="502"/>
      <c r="AT356" s="502"/>
      <c r="AU356" s="502"/>
      <c r="AV356" s="502"/>
      <c r="AW356" s="503"/>
    </row>
    <row r="357" spans="1:49" s="61" customFormat="1" ht="21" customHeight="1" x14ac:dyDescent="0.25">
      <c r="A357" s="521"/>
      <c r="B357" s="504"/>
      <c r="C357" s="505"/>
      <c r="D357" s="505"/>
      <c r="E357" s="505"/>
      <c r="F357" s="505"/>
      <c r="G357" s="505"/>
      <c r="H357" s="505"/>
      <c r="I357" s="505"/>
      <c r="J357" s="505"/>
      <c r="K357" s="505"/>
      <c r="L357" s="505"/>
      <c r="M357" s="506"/>
      <c r="N357" s="504"/>
      <c r="O357" s="505"/>
      <c r="P357" s="505"/>
      <c r="Q357" s="505"/>
      <c r="R357" s="505"/>
      <c r="S357" s="505"/>
      <c r="T357" s="505"/>
      <c r="U357" s="505"/>
      <c r="V357" s="505"/>
      <c r="W357" s="505"/>
      <c r="X357" s="505"/>
      <c r="Y357" s="506"/>
      <c r="Z357" s="504"/>
      <c r="AA357" s="505"/>
      <c r="AB357" s="505"/>
      <c r="AC357" s="505"/>
      <c r="AD357" s="505"/>
      <c r="AE357" s="505"/>
      <c r="AF357" s="505"/>
      <c r="AG357" s="505"/>
      <c r="AH357" s="505"/>
      <c r="AI357" s="505"/>
      <c r="AJ357" s="505"/>
      <c r="AK357" s="506"/>
      <c r="AL357" s="504"/>
      <c r="AM357" s="505"/>
      <c r="AN357" s="505"/>
      <c r="AO357" s="505"/>
      <c r="AP357" s="505"/>
      <c r="AQ357" s="505"/>
      <c r="AR357" s="505"/>
      <c r="AS357" s="505"/>
      <c r="AT357" s="505"/>
      <c r="AU357" s="505"/>
      <c r="AV357" s="505"/>
      <c r="AW357" s="506"/>
    </row>
    <row r="358" spans="1:49" s="61" customFormat="1" ht="21" customHeight="1" thickBot="1" x14ac:dyDescent="0.3">
      <c r="A358" s="522"/>
      <c r="B358" s="574" t="str">
        <f>IF(ISBLANK(B356),"",CONCATENATE($E$12,$F$12,".",$G$12,".","0",RIGHT($B$349,1),".",RIGHT(L358,1),$A$101,"-",A356))</f>
        <v>L432.19.05.C11-03</v>
      </c>
      <c r="C358" s="575"/>
      <c r="D358" s="576"/>
      <c r="E358" s="363">
        <v>4</v>
      </c>
      <c r="F358" s="364" t="s">
        <v>295</v>
      </c>
      <c r="G358" s="365">
        <v>28</v>
      </c>
      <c r="H358" s="366">
        <v>0</v>
      </c>
      <c r="I358" s="366">
        <v>28</v>
      </c>
      <c r="J358" s="367">
        <v>0</v>
      </c>
      <c r="K358" s="362">
        <v>0</v>
      </c>
      <c r="L358" s="364" t="s">
        <v>7</v>
      </c>
      <c r="M358" s="362">
        <f>E358*25-G358-H358-I358-J358-K358</f>
        <v>44</v>
      </c>
      <c r="N358" s="574" t="str">
        <f>IF(ISBLANK(N356),"",CONCATENATE($E$12,$F$12,".",$G$12,".","0",RIGHT($N$349,1),".",RIGHT(X358,1),$A$101,"-",A356))</f>
        <v>L432.19.06.C11-03</v>
      </c>
      <c r="O358" s="575"/>
      <c r="P358" s="576"/>
      <c r="Q358" s="363">
        <v>4</v>
      </c>
      <c r="R358" s="364" t="s">
        <v>295</v>
      </c>
      <c r="S358" s="365">
        <v>28</v>
      </c>
      <c r="T358" s="366">
        <v>0</v>
      </c>
      <c r="U358" s="366">
        <v>28</v>
      </c>
      <c r="V358" s="367">
        <v>0</v>
      </c>
      <c r="W358" s="362">
        <v>0</v>
      </c>
      <c r="X358" s="364" t="s">
        <v>7</v>
      </c>
      <c r="Y358" s="362">
        <f>Q358*25-S358-T358-U358-V358-W358</f>
        <v>44</v>
      </c>
      <c r="Z358" s="574" t="str">
        <f>IF(ISBLANK(Z356),"",CONCATENATE($E$12,$F$12,".",$G$12,".","0",RIGHT($Z$349,1),".",RIGHT(AJ358,1),$A$101,"-",A356))</f>
        <v>L432.19.07.C11-03</v>
      </c>
      <c r="AA358" s="575"/>
      <c r="AB358" s="576"/>
      <c r="AC358" s="363">
        <v>3</v>
      </c>
      <c r="AD358" s="364" t="s">
        <v>295</v>
      </c>
      <c r="AE358" s="365">
        <v>14</v>
      </c>
      <c r="AF358" s="366">
        <v>0</v>
      </c>
      <c r="AG358" s="366">
        <v>42</v>
      </c>
      <c r="AH358" s="367">
        <v>0</v>
      </c>
      <c r="AI358" s="362">
        <v>0</v>
      </c>
      <c r="AJ358" s="364" t="s">
        <v>7</v>
      </c>
      <c r="AK358" s="416">
        <f>AC358*25-AE358-AF358-AG358-AH358-AI358</f>
        <v>19</v>
      </c>
      <c r="AL358" s="574" t="str">
        <f>IF(ISBLANK(AL356),"",CONCATENATE($E$12,$F$12,".",$G$12,".","0",RIGHT($AL$349,1),".",RIGHT(AV358,1),$A$101,"-",A356))</f>
        <v>L432.19.08.C11-03</v>
      </c>
      <c r="AM358" s="575"/>
      <c r="AN358" s="576"/>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520" t="s">
        <v>69</v>
      </c>
      <c r="B359" s="501"/>
      <c r="C359" s="502"/>
      <c r="D359" s="502"/>
      <c r="E359" s="502"/>
      <c r="F359" s="502"/>
      <c r="G359" s="502"/>
      <c r="H359" s="502"/>
      <c r="I359" s="502"/>
      <c r="J359" s="502"/>
      <c r="K359" s="502"/>
      <c r="L359" s="502"/>
      <c r="M359" s="503"/>
      <c r="N359" s="501" t="s">
        <v>359</v>
      </c>
      <c r="O359" s="502"/>
      <c r="P359" s="502"/>
      <c r="Q359" s="502"/>
      <c r="R359" s="502"/>
      <c r="S359" s="502"/>
      <c r="T359" s="502"/>
      <c r="U359" s="502"/>
      <c r="V359" s="502"/>
      <c r="W359" s="502"/>
      <c r="X359" s="502"/>
      <c r="Y359" s="503"/>
      <c r="Z359" s="501"/>
      <c r="AA359" s="502"/>
      <c r="AB359" s="502"/>
      <c r="AC359" s="502"/>
      <c r="AD359" s="502"/>
      <c r="AE359" s="502"/>
      <c r="AF359" s="502"/>
      <c r="AG359" s="502"/>
      <c r="AH359" s="502"/>
      <c r="AI359" s="502"/>
      <c r="AJ359" s="502"/>
      <c r="AK359" s="503"/>
      <c r="AL359" s="501"/>
      <c r="AM359" s="502"/>
      <c r="AN359" s="502"/>
      <c r="AO359" s="502"/>
      <c r="AP359" s="502"/>
      <c r="AQ359" s="502"/>
      <c r="AR359" s="502"/>
      <c r="AS359" s="502"/>
      <c r="AT359" s="502"/>
      <c r="AU359" s="502"/>
      <c r="AV359" s="502"/>
      <c r="AW359" s="503"/>
    </row>
    <row r="360" spans="1:49" s="61" customFormat="1" ht="21" customHeight="1" x14ac:dyDescent="0.25">
      <c r="A360" s="521"/>
      <c r="B360" s="504"/>
      <c r="C360" s="505"/>
      <c r="D360" s="505"/>
      <c r="E360" s="505"/>
      <c r="F360" s="505"/>
      <c r="G360" s="505"/>
      <c r="H360" s="505"/>
      <c r="I360" s="505"/>
      <c r="J360" s="505"/>
      <c r="K360" s="505"/>
      <c r="L360" s="505"/>
      <c r="M360" s="506"/>
      <c r="N360" s="504"/>
      <c r="O360" s="505"/>
      <c r="P360" s="505"/>
      <c r="Q360" s="505"/>
      <c r="R360" s="505"/>
      <c r="S360" s="505"/>
      <c r="T360" s="505"/>
      <c r="U360" s="505"/>
      <c r="V360" s="505"/>
      <c r="W360" s="505"/>
      <c r="X360" s="505"/>
      <c r="Y360" s="506"/>
      <c r="Z360" s="504"/>
      <c r="AA360" s="505"/>
      <c r="AB360" s="505"/>
      <c r="AC360" s="505"/>
      <c r="AD360" s="505"/>
      <c r="AE360" s="505"/>
      <c r="AF360" s="505"/>
      <c r="AG360" s="505"/>
      <c r="AH360" s="505"/>
      <c r="AI360" s="505"/>
      <c r="AJ360" s="505"/>
      <c r="AK360" s="506"/>
      <c r="AL360" s="504"/>
      <c r="AM360" s="505"/>
      <c r="AN360" s="505"/>
      <c r="AO360" s="505"/>
      <c r="AP360" s="505"/>
      <c r="AQ360" s="505"/>
      <c r="AR360" s="505"/>
      <c r="AS360" s="505"/>
      <c r="AT360" s="505"/>
      <c r="AU360" s="505"/>
      <c r="AV360" s="505"/>
      <c r="AW360" s="506"/>
    </row>
    <row r="361" spans="1:49" s="88" customFormat="1" ht="21" customHeight="1" thickBot="1" x14ac:dyDescent="0.25">
      <c r="A361" s="522"/>
      <c r="B361" s="574" t="str">
        <f>IF(ISBLANK(B359),"",CONCATENATE($E$12,$F$12,".",$G$12,".","0",RIGHT($B$349,1),".",RIGHT(L361,1),$A$101,"-",A359))</f>
        <v/>
      </c>
      <c r="C361" s="575"/>
      <c r="D361" s="576"/>
      <c r="E361" s="363"/>
      <c r="F361" s="364"/>
      <c r="G361" s="365"/>
      <c r="H361" s="366"/>
      <c r="I361" s="366"/>
      <c r="J361" s="367"/>
      <c r="K361" s="362"/>
      <c r="L361" s="364"/>
      <c r="M361" s="362"/>
      <c r="N361" s="574" t="str">
        <f>IF(ISBLANK(N359),"",CONCATENATE($E$12,$F$12,".",$G$12,".","0",RIGHT($N$349,1),".",RIGHT(X361,1),$A$101,"-",A359))</f>
        <v>L432.19.06.C11-04</v>
      </c>
      <c r="O361" s="575"/>
      <c r="P361" s="576"/>
      <c r="Q361" s="363">
        <v>2</v>
      </c>
      <c r="R361" s="364" t="s">
        <v>6</v>
      </c>
      <c r="S361" s="365">
        <v>0</v>
      </c>
      <c r="T361" s="366">
        <v>0</v>
      </c>
      <c r="U361" s="366">
        <v>28</v>
      </c>
      <c r="V361" s="367">
        <v>0</v>
      </c>
      <c r="W361" s="362">
        <v>0</v>
      </c>
      <c r="X361" s="364" t="s">
        <v>7</v>
      </c>
      <c r="Y361" s="362">
        <f>Q361*25-S361-T361-U361-V361-W361</f>
        <v>22</v>
      </c>
      <c r="Z361" s="574" t="str">
        <f>IF(ISBLANK(Z359),"",CONCATENATE($E$12,$F$12,".",$G$12,".","0",RIGHT($Z$349,1),".",RIGHT(AJ361,1),$A$101,"-",A359))</f>
        <v/>
      </c>
      <c r="AA361" s="575"/>
      <c r="AB361" s="576"/>
      <c r="AC361" s="411"/>
      <c r="AD361" s="412"/>
      <c r="AE361" s="413"/>
      <c r="AF361" s="414"/>
      <c r="AG361" s="414"/>
      <c r="AH361" s="415"/>
      <c r="AI361" s="416"/>
      <c r="AJ361" s="412"/>
      <c r="AK361" s="416"/>
      <c r="AL361" s="574" t="str">
        <f>IF(ISBLANK(AL359),"",CONCATENATE($E$12,$F$12,".",$G$12,".","0",RIGHT($AL$349,1),".",RIGHT(AV361,1),$A$101,"-",A359))</f>
        <v/>
      </c>
      <c r="AM361" s="575"/>
      <c r="AN361" s="576"/>
      <c r="AO361" s="411"/>
      <c r="AP361" s="412"/>
      <c r="AQ361" s="413"/>
      <c r="AR361" s="414"/>
      <c r="AS361" s="414"/>
      <c r="AT361" s="415"/>
      <c r="AU361" s="416"/>
      <c r="AV361" s="412"/>
      <c r="AW361" s="416"/>
    </row>
    <row r="362" spans="1:49" s="88" customFormat="1" ht="21" customHeight="1" thickTop="1" x14ac:dyDescent="0.2">
      <c r="A362" s="534" t="s">
        <v>8</v>
      </c>
      <c r="B362" s="481" t="s">
        <v>9</v>
      </c>
      <c r="C362" s="482"/>
      <c r="D362" s="63"/>
      <c r="E362" s="478">
        <f>SUM(G352:J352,G355:J355,G358:J358,G361:J361,)</f>
        <v>168</v>
      </c>
      <c r="F362" s="479"/>
      <c r="G362" s="487" t="s">
        <v>10</v>
      </c>
      <c r="H362" s="488"/>
      <c r="I362" s="488"/>
      <c r="J362" s="489"/>
      <c r="K362" s="477">
        <f>SUM(M352,M355,M358,M361)</f>
        <v>132</v>
      </c>
      <c r="L362" s="478"/>
      <c r="M362" s="479"/>
      <c r="N362" s="481" t="s">
        <v>9</v>
      </c>
      <c r="O362" s="482"/>
      <c r="P362" s="63"/>
      <c r="Q362" s="478">
        <f>SUM(S352:V352,S355:V355,S358:V358,S361:V361,)</f>
        <v>196</v>
      </c>
      <c r="R362" s="479"/>
      <c r="S362" s="487" t="s">
        <v>10</v>
      </c>
      <c r="T362" s="488"/>
      <c r="U362" s="488"/>
      <c r="V362" s="489"/>
      <c r="W362" s="477">
        <f>SUM(Y352,Y355,Y358,Y361)</f>
        <v>154</v>
      </c>
      <c r="X362" s="478"/>
      <c r="Y362" s="479"/>
      <c r="Z362" s="481" t="s">
        <v>9</v>
      </c>
      <c r="AA362" s="482"/>
      <c r="AB362" s="63"/>
      <c r="AC362" s="478">
        <f>SUM(AE352:AH352,AE355:AH355,AE358:AH358,AE361:AH361,)</f>
        <v>126</v>
      </c>
      <c r="AD362" s="479"/>
      <c r="AE362" s="487" t="s">
        <v>10</v>
      </c>
      <c r="AF362" s="488"/>
      <c r="AG362" s="488"/>
      <c r="AH362" s="489"/>
      <c r="AI362" s="477">
        <f>SUM(AK352,AK355,AK358,AK361)</f>
        <v>99</v>
      </c>
      <c r="AJ362" s="478"/>
      <c r="AK362" s="479"/>
      <c r="AL362" s="481" t="s">
        <v>9</v>
      </c>
      <c r="AM362" s="482"/>
      <c r="AN362" s="63"/>
      <c r="AO362" s="478">
        <f>SUM(AQ352:AT352,AQ355:AT355,AQ358:AT358,AQ361:AT361,)</f>
        <v>120</v>
      </c>
      <c r="AP362" s="479"/>
      <c r="AQ362" s="487" t="s">
        <v>10</v>
      </c>
      <c r="AR362" s="488"/>
      <c r="AS362" s="488"/>
      <c r="AT362" s="489"/>
      <c r="AU362" s="477">
        <f>SUM(AW352,AW355,AW358,AW361)</f>
        <v>105</v>
      </c>
      <c r="AV362" s="478"/>
      <c r="AW362" s="479"/>
    </row>
    <row r="363" spans="1:49" s="88" customFormat="1" ht="21" customHeight="1" thickBot="1" x14ac:dyDescent="0.25">
      <c r="A363" s="535"/>
      <c r="B363" s="480" t="s">
        <v>11</v>
      </c>
      <c r="C363" s="473"/>
      <c r="D363" s="66"/>
      <c r="E363" s="485">
        <f>SUM(E352,E355,E358,E361)</f>
        <v>12</v>
      </c>
      <c r="F363" s="486"/>
      <c r="G363" s="480" t="s">
        <v>12</v>
      </c>
      <c r="H363" s="473"/>
      <c r="I363" s="473"/>
      <c r="J363" s="474"/>
      <c r="K363" s="480" t="str">
        <f>BD396</f>
        <v>0E,3D,0C</v>
      </c>
      <c r="L363" s="473"/>
      <c r="M363" s="474"/>
      <c r="N363" s="480" t="s">
        <v>11</v>
      </c>
      <c r="O363" s="473"/>
      <c r="P363" s="66"/>
      <c r="Q363" s="485">
        <f>SUM(Q352,Q355,Q358,Q361)</f>
        <v>14</v>
      </c>
      <c r="R363" s="486"/>
      <c r="S363" s="480" t="s">
        <v>12</v>
      </c>
      <c r="T363" s="473"/>
      <c r="U363" s="473"/>
      <c r="V363" s="474"/>
      <c r="W363" s="480" t="str">
        <f>BD397</f>
        <v>0E,3D,1C</v>
      </c>
      <c r="X363" s="473"/>
      <c r="Y363" s="474"/>
      <c r="Z363" s="480" t="s">
        <v>11</v>
      </c>
      <c r="AA363" s="473"/>
      <c r="AB363" s="66"/>
      <c r="AC363" s="485">
        <f>SUM(AC352,AC355,AC358,AC361)</f>
        <v>9</v>
      </c>
      <c r="AD363" s="486"/>
      <c r="AE363" s="480" t="s">
        <v>12</v>
      </c>
      <c r="AF363" s="473"/>
      <c r="AG363" s="473"/>
      <c r="AH363" s="474"/>
      <c r="AI363" s="480" t="str">
        <f>BD398</f>
        <v>0E,3D,0C</v>
      </c>
      <c r="AJ363" s="473"/>
      <c r="AK363" s="474"/>
      <c r="AL363" s="480" t="s">
        <v>11</v>
      </c>
      <c r="AM363" s="473"/>
      <c r="AN363" s="66"/>
      <c r="AO363" s="485">
        <f>SUM(AO352,AO355,AO358,AO361)</f>
        <v>9</v>
      </c>
      <c r="AP363" s="486"/>
      <c r="AQ363" s="480" t="s">
        <v>12</v>
      </c>
      <c r="AR363" s="473"/>
      <c r="AS363" s="473"/>
      <c r="AT363" s="474"/>
      <c r="AU363" s="480" t="str">
        <f>BD399</f>
        <v>1E,1D,1C</v>
      </c>
      <c r="AV363" s="473"/>
      <c r="AW363" s="474"/>
    </row>
    <row r="364" spans="1:49" s="88" customFormat="1" ht="21" customHeight="1" thickTop="1" x14ac:dyDescent="0.2">
      <c r="A364" s="534" t="s">
        <v>13</v>
      </c>
      <c r="B364" s="481" t="s">
        <v>9</v>
      </c>
      <c r="C364" s="482"/>
      <c r="D364" s="67"/>
      <c r="E364" s="483">
        <f>SUM(G365:J365)</f>
        <v>12</v>
      </c>
      <c r="F364" s="484"/>
      <c r="G364" s="68"/>
      <c r="H364" s="64"/>
      <c r="I364" s="64"/>
      <c r="J364" s="64"/>
      <c r="K364" s="312"/>
      <c r="L364" s="64"/>
      <c r="M364" s="73"/>
      <c r="N364" s="481" t="s">
        <v>9</v>
      </c>
      <c r="O364" s="482"/>
      <c r="P364" s="67"/>
      <c r="Q364" s="483">
        <f>SUM(S365:V365)</f>
        <v>14</v>
      </c>
      <c r="R364" s="484"/>
      <c r="S364" s="68"/>
      <c r="T364" s="64"/>
      <c r="U364" s="64"/>
      <c r="V364" s="64"/>
      <c r="W364" s="312"/>
      <c r="X364" s="64"/>
      <c r="Y364" s="73"/>
      <c r="Z364" s="481" t="s">
        <v>9</v>
      </c>
      <c r="AA364" s="482"/>
      <c r="AB364" s="67"/>
      <c r="AC364" s="483">
        <f>SUM(AE365:AH365)</f>
        <v>9</v>
      </c>
      <c r="AD364" s="484"/>
      <c r="AE364" s="68"/>
      <c r="AF364" s="64"/>
      <c r="AG364" s="64"/>
      <c r="AH364" s="64"/>
      <c r="AI364" s="312"/>
      <c r="AJ364" s="64"/>
      <c r="AK364" s="73"/>
      <c r="AL364" s="481" t="s">
        <v>9</v>
      </c>
      <c r="AM364" s="482"/>
      <c r="AN364" s="67"/>
      <c r="AO364" s="483">
        <f>SUM(AQ365:AT365)</f>
        <v>8.5714285714285712</v>
      </c>
      <c r="AP364" s="484"/>
      <c r="AQ364" s="68"/>
      <c r="AR364" s="64"/>
      <c r="AS364" s="64"/>
      <c r="AT364" s="64"/>
      <c r="AU364" s="312"/>
      <c r="AV364" s="64"/>
      <c r="AW364" s="73"/>
    </row>
    <row r="365" spans="1:49" s="78" customFormat="1" ht="21" customHeight="1" thickBot="1" x14ac:dyDescent="0.25">
      <c r="A365" s="535"/>
      <c r="B365" s="480" t="s">
        <v>14</v>
      </c>
      <c r="C365" s="473"/>
      <c r="D365" s="65"/>
      <c r="E365" s="65"/>
      <c r="F365" s="69"/>
      <c r="G365" s="211">
        <f>(G352+G355+G358+G361)/14</f>
        <v>6</v>
      </c>
      <c r="H365" s="211">
        <f>(H352+H355+H358+H361)/14</f>
        <v>0</v>
      </c>
      <c r="I365" s="211">
        <f>(I352+I355+I358+I361)/14</f>
        <v>6</v>
      </c>
      <c r="J365" s="211">
        <f>(J352+J355+J358+J361)/14</f>
        <v>0</v>
      </c>
      <c r="K365" s="472" t="s">
        <v>15</v>
      </c>
      <c r="L365" s="473"/>
      <c r="M365" s="474"/>
      <c r="N365" s="480" t="s">
        <v>14</v>
      </c>
      <c r="O365" s="473"/>
      <c r="P365" s="65"/>
      <c r="Q365" s="65"/>
      <c r="R365" s="69"/>
      <c r="S365" s="211">
        <f>(S352+S355+S358+S361)/14</f>
        <v>6</v>
      </c>
      <c r="T365" s="211">
        <f>(T352+T355+T358+T361)/14</f>
        <v>0</v>
      </c>
      <c r="U365" s="211">
        <f>(U352+U355+U358+U361)/14</f>
        <v>8</v>
      </c>
      <c r="V365" s="211">
        <f>(V352+V355+V358+V361)/14</f>
        <v>0</v>
      </c>
      <c r="W365" s="472" t="s">
        <v>15</v>
      </c>
      <c r="X365" s="473"/>
      <c r="Y365" s="474"/>
      <c r="Z365" s="480" t="s">
        <v>14</v>
      </c>
      <c r="AA365" s="473"/>
      <c r="AB365" s="65"/>
      <c r="AC365" s="65"/>
      <c r="AD365" s="69"/>
      <c r="AE365" s="211">
        <f>(AE352+AE355+AE358+AE361)/14</f>
        <v>3</v>
      </c>
      <c r="AF365" s="211">
        <f>(AF352+AF355+AF358+AF361)/14</f>
        <v>0</v>
      </c>
      <c r="AG365" s="211">
        <f>(AG352+AG355+AG358+AG361)/14</f>
        <v>6</v>
      </c>
      <c r="AH365" s="211">
        <f>(AH352+AH355+AH358+AH361)/14</f>
        <v>0</v>
      </c>
      <c r="AI365" s="472" t="s">
        <v>15</v>
      </c>
      <c r="AJ365" s="473"/>
      <c r="AK365" s="474"/>
      <c r="AL365" s="480" t="s">
        <v>14</v>
      </c>
      <c r="AM365" s="473"/>
      <c r="AN365" s="65"/>
      <c r="AO365" s="65"/>
      <c r="AP365" s="69"/>
      <c r="AQ365" s="211">
        <f>(AQ352+AQ355+AQ358+AQ361)/14</f>
        <v>2</v>
      </c>
      <c r="AR365" s="211">
        <f>(AR352+AR355+AR358+AR361)/14</f>
        <v>2</v>
      </c>
      <c r="AS365" s="211">
        <f>(AS352+AS355+AS358+AS361)/14</f>
        <v>4.5714285714285712</v>
      </c>
      <c r="AT365" s="211">
        <f>(AT352+AT355+AT358+AT361)/14</f>
        <v>0</v>
      </c>
      <c r="AU365" s="472" t="s">
        <v>15</v>
      </c>
      <c r="AV365" s="473"/>
      <c r="AW365" s="47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1" t="s">
        <v>270</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75" t="s">
        <v>39</v>
      </c>
      <c r="C369" s="475"/>
      <c r="D369" s="475"/>
      <c r="E369" s="475"/>
      <c r="F369" s="475"/>
      <c r="G369" s="475"/>
      <c r="H369" s="475"/>
      <c r="I369" s="47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75" t="s">
        <v>42</v>
      </c>
      <c r="AO369" s="475"/>
      <c r="AP369" s="475"/>
      <c r="AQ369" s="475"/>
      <c r="AR369" s="475"/>
      <c r="AS369" s="475"/>
      <c r="AT369" s="475"/>
      <c r="AU369" s="475"/>
      <c r="AV369" s="48"/>
      <c r="AW369" s="48"/>
    </row>
    <row r="370" spans="1:98" s="59" customFormat="1" ht="21" customHeight="1" x14ac:dyDescent="0.2">
      <c r="B370" s="476" t="str">
        <f>Coperta!B$46</f>
        <v>Conf.univ.dr.ing. Florin DRĂGAN</v>
      </c>
      <c r="C370" s="476"/>
      <c r="D370" s="476"/>
      <c r="E370" s="476"/>
      <c r="F370" s="476"/>
      <c r="G370" s="476"/>
      <c r="H370" s="476"/>
      <c r="I370" s="476"/>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6" t="str">
        <f>Coperta!N$46</f>
        <v>Conf.univ.dr.ing. Virgil STOICA</v>
      </c>
      <c r="AO370" s="476"/>
      <c r="AP370" s="476"/>
      <c r="AQ370" s="476"/>
      <c r="AR370" s="476"/>
      <c r="AS370" s="476"/>
      <c r="AT370" s="476"/>
      <c r="AU370" s="476"/>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7" t="s">
        <v>156</v>
      </c>
      <c r="B378" s="577"/>
      <c r="C378" s="577"/>
      <c r="AZ378" s="50"/>
      <c r="BA378" s="578"/>
      <c r="BB378" s="578"/>
      <c r="BC378" s="578"/>
      <c r="BD378" s="578"/>
      <c r="BE378" s="50"/>
      <c r="BF378" s="507" t="s">
        <v>165</v>
      </c>
      <c r="BG378" s="507"/>
      <c r="BH378" s="507"/>
      <c r="BI378" s="51"/>
      <c r="BJ378" s="51"/>
      <c r="BK378" s="51"/>
      <c r="BL378" s="507" t="s">
        <v>166</v>
      </c>
      <c r="BM378" s="507"/>
      <c r="BN378" s="507"/>
      <c r="BO378" s="507"/>
      <c r="BP378" s="507"/>
      <c r="BQ378" s="507"/>
      <c r="BR378" s="507"/>
      <c r="BS378" s="507"/>
      <c r="BT378" s="50"/>
      <c r="BU378" s="51"/>
      <c r="BV378" s="507" t="s">
        <v>167</v>
      </c>
      <c r="BW378" s="507"/>
      <c r="BX378" s="507"/>
      <c r="BY378" s="507"/>
      <c r="BZ378" s="507"/>
      <c r="CA378" s="507"/>
      <c r="CB378" s="507"/>
      <c r="CC378" s="507"/>
      <c r="CD378" s="507"/>
      <c r="CE378" s="507"/>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7" t="s">
        <v>161</v>
      </c>
      <c r="AZ379" s="507"/>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5</v>
      </c>
      <c r="BB386" s="279">
        <f>COUNTIF($AD$73,"D")+COUNTIF($AD$76,"D")+COUNTIF($AD$79,"D")+COUNTIF($AD$82,"D")+COUNTIF($AD$85,"D")+COUNTIF($AD$88,"D")+COUNTIF($AD$91,"D")+COUNTIF($AD$94,"D")+COUNTIF($AD$97,"D")+COUNTIF($AD$100,"D")+COUNTIF($AD$73,"P-D")+COUNTIF($AD$76,"P-D")+COUNTIF($AD$79,"P-D")+COUNTIF($AD$82,"P-D")+COUNTIF($AD$85,"P-D")+COUNTIF($AD$88,"P-D")+COUNTIF($AD$91,"P-D")+COUNTIF($AD$94,"P-D")+COUNTIF($AD$97,"P-D")+COUNTIF($AD$100,"P-D")</f>
        <v>2</v>
      </c>
      <c r="BC386" s="123">
        <f>COUNTIF($AD$73,"C")+COUNTIF($AD$76,"C")+COUNTIF($AD$79,"C")+COUNTIF($AD$82,"C")+COUNTIF($AD$85,"C")+COUNTIF($AD$88,"C")+COUNTIF($AD$91,"C")+COUNTIF($AD$94,"C")+COUNTIF($AD$97,"C")+COUNTIF($AD$100,"C")</f>
        <v>0</v>
      </c>
      <c r="BD386" s="123" t="str">
        <f t="shared" si="1"/>
        <v>5E,2D,0C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4</v>
      </c>
      <c r="BB387" s="279">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0</v>
      </c>
      <c r="BD387" s="123" t="str">
        <f t="shared" si="1"/>
        <v>4E,3D,0C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378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238</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2996</v>
      </c>
      <c r="BW388" s="50">
        <f>SUM(BW380:BW387)</f>
        <v>0</v>
      </c>
      <c r="BX388" s="50">
        <f>SUM(BX380:BX387)</f>
        <v>2380</v>
      </c>
      <c r="BY388" s="50">
        <f>SUM(BY380:BY387)</f>
        <v>616</v>
      </c>
      <c r="BZ388" s="50">
        <f>SUM(BZ380:BZ387)</f>
        <v>722</v>
      </c>
      <c r="CA388" s="50"/>
      <c r="CB388" s="50">
        <f>SUM(CB380:CB387)</f>
        <v>462</v>
      </c>
      <c r="CC388" s="50">
        <f>SUM(CC380:CC387)</f>
        <v>1456</v>
      </c>
      <c r="CD388" s="50">
        <f>SUM(CD380:CD387)</f>
        <v>798</v>
      </c>
      <c r="CE388" s="50">
        <f>SUM(CE380:CE387)</f>
        <v>280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7" t="s">
        <v>161</v>
      </c>
      <c r="AZ391" s="507"/>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Mașini și Instalații pentru Agricultură și Industrie Alimentară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6" t="s">
        <v>217</v>
      </c>
      <c r="AY443" s="527"/>
      <c r="AZ443" s="527"/>
      <c r="BA443" s="527"/>
      <c r="BB443" s="527"/>
      <c r="BC443" s="527"/>
      <c r="BD443" s="527"/>
      <c r="BE443" s="527"/>
      <c r="BF443" s="527"/>
      <c r="BG443" s="527"/>
      <c r="BH443" s="527"/>
      <c r="BI443" s="527"/>
      <c r="BJ443" s="527"/>
      <c r="BK443" s="527"/>
      <c r="BL443" s="527"/>
      <c r="BM443" s="527"/>
      <c r="BN443" s="527"/>
      <c r="BO443" s="527"/>
      <c r="BP443" s="527"/>
      <c r="BQ443" s="527"/>
      <c r="BR443" s="527"/>
      <c r="BS443" s="527"/>
      <c r="BT443" s="527"/>
      <c r="BU443" s="527"/>
      <c r="BV443" s="528"/>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L432.19.01.F1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L432.19.01.F2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L432.19.01.F3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L432.19.01.D4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L432.19.01.F5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L432.19.01.F6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L432.19.01.C7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L432.19.01.C8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L432.19.02.F1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L432.19.02.F2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L432.19.02.D3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L432.19.02.D4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L432.19.02.D5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L432.19.02.C6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L432.19.02.C7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L432.19.02.C8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L432.19.02.11-ij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L432.19.03.D1</v>
      </c>
      <c r="AY470" s="127">
        <v>1</v>
      </c>
      <c r="AZ470" s="127" t="str">
        <f>IF(COUNTIFS($Z$19,"&lt;&gt;"&amp;"",$Z$19,"&lt;&gt;practic?*",$Z$19,"&lt;&gt;*op?ional*",$Z$19,"&lt;&gt;*Disciplin? facultativ?*", $Z$19,"&lt;&gt;*Examen de diplom?*"),$Z$19,"")</f>
        <v>Fundamente de inginerie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L432.19.03.F2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L432.19.03.D3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L432.19.03.D4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L432.19.03.D5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L432.19.03.D6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L432.19.03.D7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L432.19.03.C8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L432.19.04.D1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L432.19.04.C2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L432.19.04.D3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L432.19.04.D4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L432.19.04.D5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L432.19.04.D6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L432.19.04.D7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L432.19.04.C8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L432.19.04.D9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L432.19.04.11-ij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L432.19.05.D1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L432.19.05.D2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L432.19.05.D3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L432.19.05.D4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L432.19.05.D5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L432.19.05.D6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L432.19.05.D7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L432.19.05.D8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L432.19.05.11-ij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L432.19.06.D1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L432.19.06.D2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L432.19.06.D3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L432.19.06.D4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L432.19.06.S5-ij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L432.19.06.S6-ij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L432.19.06.S7-ij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L432.19.06.S8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L432.19.06.11-ij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L432.19.07.C1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L432.19.07.S2-ij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5</v>
      </c>
      <c r="G522" s="269"/>
      <c r="H522" s="369">
        <f>$AE$76</f>
        <v>28</v>
      </c>
      <c r="I522" s="368">
        <f>$AF$76+$AG$76+$AH$76</f>
        <v>28</v>
      </c>
      <c r="J522" s="126">
        <f t="shared" ref="J522:J531" si="131">H522+I522</f>
        <v>56</v>
      </c>
      <c r="K522" s="310">
        <f>$AI$76</f>
        <v>0</v>
      </c>
      <c r="L522" s="369">
        <f>$AK$76</f>
        <v>69</v>
      </c>
      <c r="N522" s="369">
        <f t="shared" ref="N522:N531" si="132">IF(ISNUMBER(L522+K522+J522), L522+K522+J522,0)</f>
        <v>125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L432.19.07.S3-ij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28</v>
      </c>
      <c r="J523" s="126">
        <f t="shared" si="131"/>
        <v>56</v>
      </c>
      <c r="K523" s="310">
        <f>$AI$79</f>
        <v>0</v>
      </c>
      <c r="L523" s="369">
        <f>$AK$79</f>
        <v>69</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L432.19.07.S4-ij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42</v>
      </c>
      <c r="J524" s="126">
        <f t="shared" si="131"/>
        <v>70</v>
      </c>
      <c r="K524" s="310">
        <f>$AI$82</f>
        <v>0</v>
      </c>
      <c r="L524" s="127">
        <f>$AK$82</f>
        <v>55</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L432.19.07.S5-ij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28</v>
      </c>
      <c r="J525" s="126">
        <f t="shared" si="131"/>
        <v>56</v>
      </c>
      <c r="K525" s="310">
        <f>$AI$85</f>
        <v>0</v>
      </c>
      <c r="L525" s="369">
        <f>$AK$85</f>
        <v>69</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L432.19.07.S6-ij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28</v>
      </c>
      <c r="J526" s="126">
        <f t="shared" si="131"/>
        <v>56</v>
      </c>
      <c r="K526" s="310">
        <f>$AI$88</f>
        <v>0</v>
      </c>
      <c r="L526" s="369">
        <f>$AK$88</f>
        <v>44</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L432.19.07.S7-ij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14</v>
      </c>
      <c r="J527" s="126">
        <f t="shared" si="131"/>
        <v>42</v>
      </c>
      <c r="K527" s="310">
        <f>$AI$91</f>
        <v>0</v>
      </c>
      <c r="L527" s="127">
        <f>$AK$91</f>
        <v>58</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L432.19.07.11-ij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L432.19.08.C1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L432.19.08.C2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1</v>
      </c>
      <c r="BF533" s="126">
        <f t="shared" ref="BF533:BF542" si="139">IF($AZ533&lt;&gt;"",ROUND(BI533/14,1),"")</f>
        <v>1</v>
      </c>
      <c r="BG533" s="126">
        <f t="shared" si="119"/>
        <v>2</v>
      </c>
      <c r="BH533" s="270">
        <f>IF(COUNTIFS($AL$74,"&lt;&gt;"&amp;"",$AL$74,"&lt;&gt;practic?*",$AL$74,"&lt;&gt;*Elaborare proiect de diplom?*",$AL$74,"&lt;&gt;*op?ional*",$AL$74,"&lt;&gt;*Disciplin? facultativ?*", $AL$74,"&lt;&gt;*Examen de diplom?*"),$AQ$76,"")</f>
        <v>14</v>
      </c>
      <c r="BI533" s="270">
        <f>IF(COUNTIFS($AL$74,"&lt;&gt;"&amp;"",$AL$74,"&lt;&gt;practic?*",$AL$74,"&lt;&gt;*Elaborare proiect de diplom?*",$AL$74,"&lt;&gt;*op?ional*",$AL$74,"&lt;&gt;*Disciplin? facultativ?*", $AL$74,"&lt;&gt;*Examen de diplom?*"),($AR$76+$AS$76+$AT$76),"")</f>
        <v>14</v>
      </c>
      <c r="BJ533" s="126">
        <f t="shared" ref="BJ533:BJ542" si="140">IF($AZ533&lt;&gt;"",BH533+BI533,"")</f>
        <v>28</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-0.2</v>
      </c>
      <c r="BR533" s="270">
        <f>IF(COUNTIFS($AL$74,"&lt;&gt;"&amp;"",$AL$74,"&lt;&gt;practic?*",$AL$74,"&lt;&gt;*op?ional*",$AL$74,"&lt;&gt;*Disciplin? facultativ?*", $AL$74,"&lt;&gt;*Examen de diplom?*"),IF($AW$76&lt;&gt;"",ROUND($AW$76,1),""),"")</f>
        <v>-3</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14</v>
      </c>
      <c r="I534" s="368">
        <f>$AR$76+$AS$76+$AT$76</f>
        <v>14</v>
      </c>
      <c r="J534" s="126">
        <f t="shared" ref="J534:J543" si="148">H534+I534</f>
        <v>28</v>
      </c>
      <c r="K534" s="310">
        <f>$AU$76</f>
        <v>0</v>
      </c>
      <c r="L534" s="369">
        <f>$AW$76</f>
        <v>-3</v>
      </c>
      <c r="N534" s="369">
        <f t="shared" ref="N534:N543" si="149">IF(ISNUMBER(L534+K534+J534), L534+K534+J534,0)</f>
        <v>25</v>
      </c>
      <c r="O534" s="396" t="b">
        <f t="shared" ref="O534:O543" si="150">IF(D534=0,TRUE, IF(N534/25=F534,TRUE,FALSE))</f>
        <v>1</v>
      </c>
      <c r="P534" s="404">
        <f t="shared" si="120"/>
        <v>25</v>
      </c>
      <c r="AX534" s="124" t="str">
        <f>$AL$79</f>
        <v>L432.19.08.S3-ij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21</v>
      </c>
      <c r="I535" s="368">
        <f>$AR$79+$AS$79+$AT$79</f>
        <v>28</v>
      </c>
      <c r="J535" s="126">
        <f t="shared" si="148"/>
        <v>49</v>
      </c>
      <c r="K535" s="310">
        <f>$AU$79</f>
        <v>0</v>
      </c>
      <c r="L535" s="369">
        <f>$AW$79</f>
        <v>51</v>
      </c>
      <c r="N535" s="369">
        <f t="shared" si="149"/>
        <v>100</v>
      </c>
      <c r="O535" s="396" t="b">
        <f t="shared" si="150"/>
        <v>1</v>
      </c>
      <c r="P535" s="404">
        <f t="shared" si="120"/>
        <v>25</v>
      </c>
      <c r="AX535" s="124" t="str">
        <f>$AL$82</f>
        <v>L432.19.08.S4-ij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28</v>
      </c>
      <c r="J536" s="126">
        <f t="shared" si="148"/>
        <v>56</v>
      </c>
      <c r="K536" s="310">
        <f>$AU$82</f>
        <v>0</v>
      </c>
      <c r="L536" s="127">
        <f>$AW$82</f>
        <v>44</v>
      </c>
      <c r="N536" s="369">
        <f t="shared" si="149"/>
        <v>100</v>
      </c>
      <c r="O536" s="396" t="b">
        <f t="shared" si="150"/>
        <v>1</v>
      </c>
      <c r="P536" s="404">
        <f t="shared" si="120"/>
        <v>25</v>
      </c>
      <c r="AX536" s="124" t="str">
        <f>$AL$85</f>
        <v>L432.19.08.S5-ij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21</v>
      </c>
      <c r="I537" s="368">
        <f>$AR$85+$AS$85+$AT$85</f>
        <v>14</v>
      </c>
      <c r="J537" s="126">
        <f t="shared" si="148"/>
        <v>35</v>
      </c>
      <c r="K537" s="310">
        <f>$AU$85</f>
        <v>0</v>
      </c>
      <c r="L537" s="369">
        <f>$AW$85</f>
        <v>65</v>
      </c>
      <c r="N537" s="369">
        <f t="shared" si="149"/>
        <v>100</v>
      </c>
      <c r="O537" s="396" t="b">
        <f t="shared" si="150"/>
        <v>1</v>
      </c>
      <c r="P537" s="404">
        <f t="shared" si="120"/>
        <v>25</v>
      </c>
      <c r="AX537" s="124" t="str">
        <f>$AL$88</f>
        <v>L432.19.08.S6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L432.19.08.7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L432.19.08.11-ij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6" t="s">
        <v>217</v>
      </c>
      <c r="AY545" s="527"/>
      <c r="AZ545" s="527"/>
      <c r="BA545" s="527"/>
      <c r="BB545" s="527"/>
      <c r="BC545" s="527"/>
      <c r="BD545" s="527"/>
      <c r="BE545" s="527"/>
      <c r="BF545" s="527"/>
      <c r="BG545" s="527"/>
      <c r="BH545" s="527"/>
      <c r="BI545" s="527"/>
      <c r="BJ545" s="527"/>
      <c r="BK545" s="527"/>
      <c r="BL545" s="527"/>
      <c r="BM545" s="527"/>
      <c r="BN545" s="527"/>
      <c r="BO545" s="527"/>
      <c r="BP545" s="527"/>
      <c r="BQ545" s="527"/>
      <c r="BR545" s="527"/>
      <c r="BS545" s="527"/>
      <c r="BT545" s="527"/>
      <c r="BU545" s="527"/>
      <c r="BV545" s="528"/>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6" t="s">
        <v>218</v>
      </c>
      <c r="AY559" s="527"/>
      <c r="AZ559" s="527"/>
      <c r="BA559" s="527"/>
      <c r="BB559" s="527"/>
      <c r="BC559" s="527"/>
      <c r="BD559" s="527"/>
      <c r="BE559" s="527"/>
      <c r="BF559" s="527"/>
      <c r="BG559" s="527"/>
      <c r="BH559" s="527"/>
      <c r="BI559" s="527"/>
      <c r="BJ559" s="527"/>
      <c r="BK559" s="527"/>
      <c r="BL559" s="527"/>
      <c r="BM559" s="527"/>
      <c r="BN559" s="527"/>
      <c r="BO559" s="527"/>
      <c r="BP559" s="527"/>
      <c r="BQ559" s="527"/>
      <c r="BR559" s="527"/>
      <c r="BS559" s="527"/>
      <c r="BT559" s="527"/>
      <c r="BU559" s="527"/>
      <c r="BV559" s="528"/>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6" t="s">
        <v>219</v>
      </c>
      <c r="AY572" s="527"/>
      <c r="AZ572" s="527"/>
      <c r="BA572" s="527"/>
      <c r="BB572" s="527"/>
      <c r="BC572" s="527"/>
      <c r="BD572" s="527"/>
      <c r="BE572" s="527"/>
      <c r="BF572" s="527"/>
      <c r="BG572" s="527"/>
      <c r="BH572" s="527"/>
      <c r="BI572" s="527"/>
      <c r="BJ572" s="527"/>
      <c r="BK572" s="527"/>
      <c r="BL572" s="527"/>
      <c r="BM572" s="527"/>
      <c r="BN572" s="527"/>
      <c r="BO572" s="527"/>
      <c r="BP572" s="527"/>
      <c r="BQ572" s="527"/>
      <c r="BR572" s="527"/>
      <c r="BS572" s="527"/>
      <c r="BT572" s="527"/>
      <c r="BU572" s="527"/>
      <c r="BV572" s="528"/>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6" t="s">
        <v>220</v>
      </c>
      <c r="AY585" s="527"/>
      <c r="AZ585" s="527"/>
      <c r="BA585" s="527"/>
      <c r="BB585" s="527"/>
      <c r="BC585" s="527"/>
      <c r="BD585" s="527"/>
      <c r="BE585" s="527"/>
      <c r="BF585" s="527"/>
      <c r="BG585" s="527"/>
      <c r="BH585" s="527"/>
      <c r="BI585" s="527"/>
      <c r="BJ585" s="527"/>
      <c r="BK585" s="527"/>
      <c r="BL585" s="527"/>
      <c r="BM585" s="527"/>
      <c r="BN585" s="527"/>
      <c r="BO585" s="527"/>
      <c r="BP585" s="527"/>
      <c r="BQ585" s="527"/>
      <c r="BR585" s="527"/>
      <c r="BS585" s="527"/>
      <c r="BT585" s="527"/>
      <c r="BU585" s="527"/>
      <c r="BV585" s="528"/>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6" t="s">
        <v>221</v>
      </c>
      <c r="AY598" s="527"/>
      <c r="AZ598" s="527"/>
      <c r="BA598" s="527"/>
      <c r="BB598" s="527"/>
      <c r="BC598" s="527"/>
      <c r="BD598" s="527"/>
      <c r="BE598" s="527"/>
      <c r="BF598" s="527"/>
      <c r="BG598" s="527"/>
      <c r="BH598" s="527"/>
      <c r="BI598" s="527"/>
      <c r="BJ598" s="527"/>
      <c r="BK598" s="527"/>
      <c r="BL598" s="527"/>
      <c r="BM598" s="527"/>
      <c r="BN598" s="527"/>
      <c r="BO598" s="527"/>
      <c r="BP598" s="527"/>
      <c r="BQ598" s="527"/>
      <c r="BR598" s="527"/>
      <c r="BS598" s="527"/>
      <c r="BT598" s="527"/>
      <c r="BU598" s="527"/>
      <c r="BV598" s="528"/>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6" t="s">
        <v>222</v>
      </c>
      <c r="AY625" s="527"/>
      <c r="AZ625" s="527"/>
      <c r="BA625" s="527"/>
      <c r="BB625" s="527"/>
      <c r="BC625" s="527"/>
      <c r="BD625" s="527"/>
      <c r="BE625" s="527"/>
      <c r="BF625" s="527"/>
      <c r="BG625" s="527"/>
      <c r="BH625" s="527"/>
      <c r="BI625" s="527"/>
      <c r="BJ625" s="527"/>
      <c r="BK625" s="527"/>
      <c r="BL625" s="527"/>
      <c r="BM625" s="527"/>
      <c r="BN625" s="527"/>
      <c r="BO625" s="527"/>
      <c r="BP625" s="527"/>
      <c r="BQ625" s="527"/>
      <c r="BR625" s="527"/>
      <c r="BS625" s="527"/>
      <c r="BT625" s="527"/>
      <c r="BU625" s="527"/>
      <c r="BV625" s="528"/>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L432.19.06.S5-01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L432.19.06.S5-02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L432.19.06.S6-03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L432.19.06.S6-04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L432.19.06.S7-05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L432.19.06.S7-06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6" t="s">
        <v>223</v>
      </c>
      <c r="AY652" s="527"/>
      <c r="AZ652" s="527"/>
      <c r="BA652" s="527"/>
      <c r="BB652" s="527"/>
      <c r="BC652" s="527"/>
      <c r="BD652" s="527"/>
      <c r="BE652" s="527"/>
      <c r="BF652" s="527"/>
      <c r="BG652" s="527"/>
      <c r="BH652" s="527"/>
      <c r="BI652" s="527"/>
      <c r="BJ652" s="527"/>
      <c r="BK652" s="527"/>
      <c r="BL652" s="527"/>
      <c r="BM652" s="527"/>
      <c r="BN652" s="527"/>
      <c r="BO652" s="527"/>
      <c r="BP652" s="527"/>
      <c r="BQ652" s="527"/>
      <c r="BR652" s="527"/>
      <c r="BS652" s="527"/>
      <c r="BT652" s="527"/>
      <c r="BU652" s="527"/>
      <c r="BV652" s="528"/>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L432.19.07.S2-01</v>
      </c>
      <c r="AY653" s="127">
        <v>1</v>
      </c>
      <c r="AZ653" s="127" t="str">
        <f>IF(COUNTIFS($Z$202,"&lt;&gt;"&amp;""),$Z$202,"")</f>
        <v>Opțional 1-împachetat
 Utilaje pentru produse vegetale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5.9</v>
      </c>
      <c r="BR653" s="127">
        <f>IF(COUNTIFS($Z$202,"&lt;&gt;"&amp;""),IF($AK$204&lt;&gt;"",ROUND($AK$204,1),""),"")</f>
        <v>83</v>
      </c>
      <c r="BS653" s="127">
        <f>IF($AZ653="","",$AC$204)</f>
        <v>5</v>
      </c>
      <c r="BT653" s="126" t="str">
        <f>IF(COUNTIFS($Z$202,"&lt;&gt;"&amp;""),$AJ$204,"")</f>
        <v>DS</v>
      </c>
      <c r="BU653" s="126">
        <f>IF($AZ653="","",IF($BG653&lt;&gt;"",$BG653,0)+IF($BM653&lt;&gt;"",$BM653,0)+IF($BQ653&lt;&gt;"",$BQ653,0))</f>
        <v>8.9</v>
      </c>
      <c r="BV653" s="127">
        <f>IF($AZ653="","",IF($BJ653&lt;&gt;"",$BJ653,0)+IF($BP653&lt;&gt;"",$BP653,0)+IF($BR653&lt;&gt;"",$BR653,0))</f>
        <v>125</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L432.19.07.S3-02</v>
      </c>
      <c r="AY654" s="275">
        <v>2</v>
      </c>
      <c r="AZ654" s="127" t="str">
        <f>IF(COUNTIFS($Z$205,"&lt;&gt;"&amp;""),$Z$205,"")</f>
        <v>Opțional 2-împachetat
Utilaje pentru morărit și panificație  (*)</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2.5</v>
      </c>
      <c r="BG654" s="127">
        <f>IF(COUNTIFS($Z$205,"&lt;&gt;"&amp;""),ROUND(($AE$207+$AF$207+$AG$207+$AH$207)/14,1),"")</f>
        <v>4.5</v>
      </c>
      <c r="BH654" s="127">
        <f>IF(COUNTIFS($Z$205,"&lt;&gt;"&amp;""),ROUND($AE$207,1),"")</f>
        <v>28</v>
      </c>
      <c r="BI654" s="127">
        <f>IF(COUNTIFS($Z$205,"&lt;&gt;"&amp;""),ROUND(($AF$207+$AG$207+$AH$207),1),"")</f>
        <v>35</v>
      </c>
      <c r="BJ654" s="127">
        <f>IF(COUNTIFS($Z$205,"&lt;&gt;"&amp;""),ROUND(($AE$207+$AF$207+$AG$207+$AH$207),1),"")</f>
        <v>63</v>
      </c>
      <c r="BK654" s="275"/>
      <c r="BL654" s="127"/>
      <c r="BM654" s="127"/>
      <c r="BN654" s="275"/>
      <c r="BO654" s="127"/>
      <c r="BP654" s="127"/>
      <c r="BQ654" s="127">
        <f>IF(COUNTIFS($Z$205,"&lt;&gt;"&amp;""),IF($AK$207&lt;&gt;"",ROUND($AK$207/14,1),""),"")</f>
        <v>4.4000000000000004</v>
      </c>
      <c r="BR654" s="127">
        <f>IF(COUNTIFS($Z$205,"&lt;&gt;"&amp;""),IF($AK$207&lt;&gt;"",ROUND($AK$207,1),""),"")</f>
        <v>62</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L432.19.07.S4-03</v>
      </c>
      <c r="AY655" s="275">
        <v>3</v>
      </c>
      <c r="AZ655" s="127" t="str">
        <f>IF(COUNTIFS($Z$208,"&lt;&gt;"&amp;""),$Z$208,"")</f>
        <v>Opțional 3-împachetat
Utilaje pentru produse animale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L432.19.07.S5-04</v>
      </c>
      <c r="AY656" s="275">
        <v>4</v>
      </c>
      <c r="AZ656" s="127" t="str">
        <f>IF(COUNTIFS($Z$211,"&lt;&gt;"&amp;""),$Z$211,"")</f>
        <v>Opțional 4-împachetat 
Sisteme pentru tehnologii extractive (*)</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5"/>
      <c r="BL656" s="127"/>
      <c r="BM656" s="127"/>
      <c r="BN656" s="275"/>
      <c r="BO656" s="127"/>
      <c r="BP656" s="127"/>
      <c r="BQ656" s="127">
        <f>IF(COUNTIFS($Z$211,"&lt;&gt;"&amp;""),IF($AK$213&lt;&gt;"",ROUND($AK$213/14,1),""),"")</f>
        <v>4.9000000000000004</v>
      </c>
      <c r="BR656" s="127">
        <f>IF(COUNTIFS($Z$211,"&lt;&gt;"&amp;""),IF($AK$213&lt;&gt;"",ROUND($AK$213,1),""),"")</f>
        <v>69</v>
      </c>
      <c r="BS656" s="127">
        <f>IF($AZ656="","",$AC$213)</f>
        <v>5</v>
      </c>
      <c r="BT656" s="126" t="str">
        <f>IF(COUNTIFS($Z$211,"&lt;&gt;"&amp;""),$AJ$213,"")</f>
        <v>DS</v>
      </c>
      <c r="BU656" s="126">
        <f t="shared" si="193"/>
        <v>8.9</v>
      </c>
      <c r="BV656" s="127">
        <f t="shared" si="194"/>
        <v>125</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L432.19.07.S6-05</v>
      </c>
      <c r="AY657" s="275">
        <v>5</v>
      </c>
      <c r="AZ657" s="127" t="str">
        <f>IF(COUNTIFS($Z$214,"&lt;&gt;"&amp;""),$Z$214,"")</f>
        <v>Opțional 5-împachetat
Monitorizarea sistemelor industriale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2.5</v>
      </c>
      <c r="BG657" s="127">
        <f>IF(COUNTIFS($Z$214,"&lt;&gt;"&amp;""),ROUND(($AE$216+$AF$216+$AG$216+$AH$216)/14,1),"")</f>
        <v>4.5</v>
      </c>
      <c r="BH657" s="127">
        <f>IF(COUNTIFS($Z$214,"&lt;&gt;"&amp;""),ROUND($AE$216,1),"")</f>
        <v>28</v>
      </c>
      <c r="BI657" s="127">
        <f>IF(COUNTIFS($Z$214,"&lt;&gt;"&amp;""),ROUND(($AF$216+$AG$216+$AH$216),1),"")</f>
        <v>35</v>
      </c>
      <c r="BJ657" s="127">
        <f>IF(COUNTIFS($Z$214,"&lt;&gt;"&amp;""),ROUND(($AE$216+$AF$216+$AG$216+$AH$216),1),"")</f>
        <v>63</v>
      </c>
      <c r="BK657" s="275"/>
      <c r="BL657" s="127"/>
      <c r="BM657" s="127"/>
      <c r="BN657" s="275"/>
      <c r="BO657" s="127"/>
      <c r="BP657" s="127"/>
      <c r="BQ657" s="127">
        <f>IF(COUNTIFS($Z$214,"&lt;&gt;"&amp;""),IF($AK$216&lt;&gt;"",ROUND($AK$216/14,1),""),"")</f>
        <v>2.6</v>
      </c>
      <c r="BR657" s="127">
        <f>IF(COUNTIFS($Z$214,"&lt;&gt;"&amp;""),IF($AK$216&lt;&gt;"",ROUND($AK$216,1),""),"")</f>
        <v>37</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L432.19.07.S2-06</v>
      </c>
      <c r="AY658" s="275">
        <v>6</v>
      </c>
      <c r="AZ658" s="127" t="str">
        <f>IF(COUNTIFS($Z$217,"&lt;&gt;"&amp;""),$Z$217,"")</f>
        <v>Opțional 1-împachetat
Utilaje pentru horticultură</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5"/>
      <c r="BL658" s="127"/>
      <c r="BM658" s="127"/>
      <c r="BN658" s="275"/>
      <c r="BO658" s="127"/>
      <c r="BP658" s="127"/>
      <c r="BQ658" s="127">
        <f>IF(COUNTIFS($Z$217,"&lt;&gt;"&amp;""),IF($AK$219&lt;&gt;"",ROUND($AK$219/14,1),""),"")</f>
        <v>5.9</v>
      </c>
      <c r="BR658" s="127">
        <f>IF(COUNTIFS($Z$217,"&lt;&gt;"&amp;""),IF($AK$219&lt;&gt;"",ROUND($AK$219,1),""),"")</f>
        <v>83</v>
      </c>
      <c r="BS658" s="127">
        <f>IF($AZ658="","",$AC$219)</f>
        <v>5</v>
      </c>
      <c r="BT658" s="126" t="str">
        <f>IF(COUNTIFS($Z$217,"&lt;&gt;"&amp;""),$AJ$219,"")</f>
        <v>DS</v>
      </c>
      <c r="BU658" s="126">
        <f t="shared" si="193"/>
        <v>8.9</v>
      </c>
      <c r="BV658" s="127">
        <f t="shared" si="194"/>
        <v>125</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L432.19.07.S3-07</v>
      </c>
      <c r="AY659" s="275">
        <v>7</v>
      </c>
      <c r="AZ659" s="127" t="str">
        <f>IF(COUNTIFS($Z$220,"&lt;&gt;"&amp;""),$Z$220,"")</f>
        <v>Opțional 2-împachetat
 Utilaje pentru prelucrarea primară a cerealelor</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2.5</v>
      </c>
      <c r="BG659" s="127">
        <f>IF(COUNTIFS($Z$220,"&lt;&gt;"&amp;""),ROUND(($AE$222+$AF$222+$AG$222+$AH$222)/14,1),"")</f>
        <v>4.5</v>
      </c>
      <c r="BH659" s="127">
        <f>IF(COUNTIFS($Z$220,"&lt;&gt;"&amp;""),ROUND($AE$222,1),"")</f>
        <v>28</v>
      </c>
      <c r="BI659" s="127">
        <f>IF(COUNTIFS($Z$220,"&lt;&gt;"&amp;""),ROUND(($AF$222+$AG$222+$AH$222),1),"")</f>
        <v>35</v>
      </c>
      <c r="BJ659" s="127">
        <f>IF(COUNTIFS($Z$220,"&lt;&gt;"&amp;""),ROUND(($AE$222+$AF$222+$AG$222+$AH$222),1),"")</f>
        <v>63</v>
      </c>
      <c r="BK659" s="275"/>
      <c r="BL659" s="127"/>
      <c r="BM659" s="127"/>
      <c r="BN659" s="275"/>
      <c r="BO659" s="127"/>
      <c r="BP659" s="127"/>
      <c r="BQ659" s="127">
        <f>IF(COUNTIFS($Z$220,"&lt;&gt;"&amp;""),IF($AK$222&lt;&gt;"",ROUND($AK$222/14,1),""),"")</f>
        <v>4.4000000000000004</v>
      </c>
      <c r="BR659" s="127">
        <f>IF(COUNTIFS($Z$220,"&lt;&gt;"&amp;""),IF($AK$222&lt;&gt;"",ROUND($AK$222,1),""),"")</f>
        <v>62</v>
      </c>
      <c r="BS659" s="127">
        <f>IF($AZ659="","",$AC$222)</f>
        <v>5</v>
      </c>
      <c r="BT659" s="126" t="str">
        <f>IF(COUNTIFS($Z$220,"&lt;&gt;"&amp;""),$AJ$222,"")</f>
        <v>DS</v>
      </c>
      <c r="BU659" s="126">
        <f t="shared" si="193"/>
        <v>8.9</v>
      </c>
      <c r="BV659" s="127">
        <f t="shared" si="194"/>
        <v>125</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L432.19.07.S4-08</v>
      </c>
      <c r="AY660" s="275">
        <v>8</v>
      </c>
      <c r="AZ660" s="127" t="str">
        <f>IF(COUNTIFS($Z$223,"&lt;&gt;"&amp;""),$Z$223,"")</f>
        <v>Opțional 3-împachetat
Mașini și instalații zootehnice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3</v>
      </c>
      <c r="BG660" s="127">
        <f>IF(COUNTIFS($Z$223,"&lt;&gt;"&amp;""),ROUND(($AE$225+$AF$225+$AG$225+$AH$225)/14,1),"")</f>
        <v>5</v>
      </c>
      <c r="BH660" s="127">
        <f>IF(COUNTIFS($Z$223,"&lt;&gt;"&amp;""),ROUND($AE$225,1),"")</f>
        <v>28</v>
      </c>
      <c r="BI660" s="127">
        <f>IF(COUNTIFS($Z$223,"&lt;&gt;"&amp;""),ROUND(($AF$225+$AG$225+$AH$225),1),"")</f>
        <v>42</v>
      </c>
      <c r="BJ660" s="127">
        <f>IF(COUNTIFS($Z$223,"&lt;&gt;"&amp;""),ROUND(($AE$225+$AF$225+$AG$225+$AH$225),1),"")</f>
        <v>70</v>
      </c>
      <c r="BK660" s="275"/>
      <c r="BL660" s="127"/>
      <c r="BM660" s="127"/>
      <c r="BN660" s="275"/>
      <c r="BO660" s="127"/>
      <c r="BP660" s="127"/>
      <c r="BQ660" s="127">
        <f>IF(COUNTIFS($Z$223,"&lt;&gt;"&amp;""),IF($AK$225&lt;&gt;"",ROUND($AK$225/14,1),""),"")</f>
        <v>3.9</v>
      </c>
      <c r="BR660" s="127">
        <f>IF(COUNTIFS($Z$223,"&lt;&gt;"&amp;""),IF($AK$225&lt;&gt;"",ROUND($AK$225,1),""),"")</f>
        <v>55</v>
      </c>
      <c r="BS660" s="127">
        <f>IF($AZ660="","",$AC$225)</f>
        <v>5</v>
      </c>
      <c r="BT660" s="126" t="str">
        <f>IF(COUNTIFS($Z$223,"&lt;&gt;"&amp;""),$AJ$225,"")</f>
        <v>DS</v>
      </c>
      <c r="BU660" s="126">
        <f t="shared" si="193"/>
        <v>8.9</v>
      </c>
      <c r="BV660" s="127">
        <f t="shared" si="194"/>
        <v>125</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L432.19.07.S5-09</v>
      </c>
      <c r="AY661" s="275">
        <v>9</v>
      </c>
      <c r="AZ661" s="127" t="str">
        <f>IF(COUNTIFS($Z$226,"&lt;&gt;"&amp;""),$Z$226,"")</f>
        <v>Opțional 4-împachetat 
Masini agricole de recoltat</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L432.19.07.S6-10</v>
      </c>
      <c r="AY662" s="275">
        <v>10</v>
      </c>
      <c r="AZ662" s="127" t="str">
        <f>IF(COUNTIFS($Z$229,"&lt;&gt;"&amp;""),$Z$229,"")</f>
        <v>Opțional 5-împachetat
Sisteme de acţionare şi automatizare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2.5</v>
      </c>
      <c r="BG662" s="127">
        <f>IF(COUNTIFS($Z$229,"&lt;&gt;"&amp;""),ROUND(($AE$231+$AF$231+$AG$231+$AH$231)/14,1),"")</f>
        <v>4.5</v>
      </c>
      <c r="BH662" s="127">
        <f>IF(COUNTIFS($Z$229,"&lt;&gt;"&amp;""),ROUND($AE$231,1),"")</f>
        <v>28</v>
      </c>
      <c r="BI662" s="127">
        <f>IF(COUNTIFS($Z$229,"&lt;&gt;"&amp;""),ROUND(($AF$231+$AG$231+$AH$231),1),"")</f>
        <v>35</v>
      </c>
      <c r="BJ662" s="127">
        <f>IF(COUNTIFS($Z$229,"&lt;&gt;"&amp;""),ROUND(($AE$231+$AF$231+$AG$231+$AH$231),1),"")</f>
        <v>63</v>
      </c>
      <c r="BK662" s="275"/>
      <c r="BL662" s="127"/>
      <c r="BM662" s="127"/>
      <c r="BN662" s="275"/>
      <c r="BO662" s="127"/>
      <c r="BP662" s="127"/>
      <c r="BQ662" s="127">
        <f>IF(COUNTIFS($Z$229,"&lt;&gt;"&amp;""),IF($AK$231&lt;&gt;"",ROUND($AK$231/14,1),""),"")</f>
        <v>2.6</v>
      </c>
      <c r="BR662" s="127">
        <f>IF(COUNTIFS($Z$229,"&lt;&gt;"&amp;""),IF($AK$231&lt;&gt;"",ROUND($AK$231,1),""),"")</f>
        <v>37</v>
      </c>
      <c r="BS662" s="127">
        <f>IF($AZ662="","",$AC$231)</f>
        <v>4</v>
      </c>
      <c r="BT662" s="126" t="str">
        <f>IF(COUNTIFS($Z$229,"&lt;&gt;"&amp;""),$AJ$231,"")</f>
        <v>DS</v>
      </c>
      <c r="BU662" s="126">
        <f t="shared" si="193"/>
        <v>7.1</v>
      </c>
      <c r="BV662" s="127">
        <f t="shared" si="194"/>
        <v>100</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L432.19.07.S7-11</v>
      </c>
      <c r="AY663" s="275">
        <v>11</v>
      </c>
      <c r="AZ663" s="127" t="str">
        <f>IF(COUNTIFS($Z$232,"&lt;&gt;"&amp;""),$Z$232,"")</f>
        <v>Opțional 4 independent 
Metode experimentale în ingineria mecanică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L432.19.07.S7-12</v>
      </c>
      <c r="AY664" s="275">
        <v>12</v>
      </c>
      <c r="AZ664" s="127" t="str">
        <f>IF(COUNTIFS($Z$235,"&lt;&gt;"&amp;""),$Z$235,"")</f>
        <v>Opțional 4 independent
Tehnici de măsurare în inginerie</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6" t="s">
        <v>224</v>
      </c>
      <c r="AY679" s="527"/>
      <c r="AZ679" s="527"/>
      <c r="BA679" s="527"/>
      <c r="BB679" s="527"/>
      <c r="BC679" s="527"/>
      <c r="BD679" s="527"/>
      <c r="BE679" s="527"/>
      <c r="BF679" s="527"/>
      <c r="BG679" s="527"/>
      <c r="BH679" s="527"/>
      <c r="BI679" s="527"/>
      <c r="BJ679" s="527"/>
      <c r="BK679" s="527"/>
      <c r="BL679" s="527"/>
      <c r="BM679" s="527"/>
      <c r="BN679" s="527"/>
      <c r="BO679" s="527"/>
      <c r="BP679" s="527"/>
      <c r="BQ679" s="527"/>
      <c r="BR679" s="527"/>
      <c r="BS679" s="527"/>
      <c r="BT679" s="527"/>
      <c r="BU679" s="527"/>
      <c r="BV679" s="528"/>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L432.19.08.S3-01</v>
      </c>
      <c r="AY680" s="127">
        <v>1</v>
      </c>
      <c r="AZ680" s="127" t="str">
        <f>IF(COUNTIFS($AL$202,"&lt;&gt;"&amp;""),$AL$202,"")</f>
        <v>Opțional 5 independent
Montajul și punerea în funcțiune</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1.5</v>
      </c>
      <c r="BF680" s="127">
        <f>IF(COUNTIFS($AL$202,"&lt;&gt;"&amp;""),ROUND(($AR$204+$AS$204+$AT$204)/14,1),"")</f>
        <v>2</v>
      </c>
      <c r="BG680" s="127">
        <f>IF(COUNTIFS($AL$202,"&lt;&gt;"&amp;""),ROUND(($AQ$204+$AR$204+$AS$204+$AT$204)/14,1),"")</f>
        <v>3.5</v>
      </c>
      <c r="BH680" s="127">
        <f>IF(COUNTIFS($AL$202,"&lt;&gt;"&amp;""),ROUND($AQ$204,1),"")</f>
        <v>21</v>
      </c>
      <c r="BI680" s="127">
        <f>IF(COUNTIFS($AL$202,"&lt;&gt;"&amp;""),ROUND(($AR$204+$AS$204+$AT$204),1),"")</f>
        <v>28</v>
      </c>
      <c r="BJ680" s="127">
        <f>IF(COUNTIFS($AL$202,"&lt;&gt;"&amp;""),ROUND(($AQ$204+$AR$204+$AS$204+$AT$204),1),"")</f>
        <v>49</v>
      </c>
      <c r="BK680" s="127"/>
      <c r="BL680" s="127"/>
      <c r="BM680" s="127"/>
      <c r="BN680" s="127"/>
      <c r="BO680" s="127"/>
      <c r="BP680" s="127"/>
      <c r="BQ680" s="127">
        <f>IF(COUNTIFS($AL$202,"&lt;&gt;"&amp;""),IF($AW$204&lt;&gt;"",ROUND($AW$204/14,1),""),"")</f>
        <v>3.6</v>
      </c>
      <c r="BR680" s="127">
        <f>IF(COUNTIFS($AL$202,"&lt;&gt;"&amp;""),IF($AW$204&lt;&gt;"",ROUND($AW$204,1),""),"")</f>
        <v>51</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L432.19.08.S3-02</v>
      </c>
      <c r="AY681" s="275">
        <v>2</v>
      </c>
      <c r="AZ681" s="127" t="str">
        <f>IF(COUNTIFS($AL$205,"&lt;&gt;"&amp;""),$AL$205,"")</f>
        <v>Opțional 5 independent
Mașini pentru îmbunătățiri funciare (*)</v>
      </c>
      <c r="BA681" s="127">
        <f t="shared" si="198"/>
        <v>4</v>
      </c>
      <c r="BB681" s="127" t="str">
        <f t="shared" si="199"/>
        <v>8</v>
      </c>
      <c r="BC681" s="127" t="str">
        <f>IF($AZ681="","",$AP$207)</f>
        <v>D</v>
      </c>
      <c r="BD681" s="127" t="str">
        <f t="shared" ref="BD681:BD691" si="200">IF($AZ681="","","DO")</f>
        <v>DO</v>
      </c>
      <c r="BE681" s="127">
        <f>IF(COUNTIFS($AL$205,"&lt;&gt;"&amp;""),ROUND($AQ$207/14,1),"")</f>
        <v>1.5</v>
      </c>
      <c r="BF681" s="127">
        <f>IF(COUNTIFS($AL$205,"&lt;&gt;"&amp;""),ROUND(($AR$207+$AS$207+$AT$207)/14,1),"")</f>
        <v>2</v>
      </c>
      <c r="BG681" s="127">
        <f>IF(COUNTIFS($AL$205,"&lt;&gt;"&amp;""),ROUND(($AQ$207+$AR$207+$AS$207+$AT$207)/14,1),"")</f>
        <v>3.5</v>
      </c>
      <c r="BH681" s="127">
        <f>IF(COUNTIFS($AL$205,"&lt;&gt;"&amp;""),ROUND($AQ$207,1),"")</f>
        <v>21</v>
      </c>
      <c r="BI681" s="127">
        <f>IF(COUNTIFS($AL$205,"&lt;&gt;"&amp;""),ROUND(($AR$207+$AS$207+$AT$207),1),"")</f>
        <v>28</v>
      </c>
      <c r="BJ681" s="127">
        <f>IF(COUNTIFS($AL$205,"&lt;&gt;"&amp;""),ROUND(($AQ$207+$AR$207+$AS$207+$AT$207),1),"")</f>
        <v>49</v>
      </c>
      <c r="BK681" s="275"/>
      <c r="BL681" s="127"/>
      <c r="BM681" s="127"/>
      <c r="BN681" s="275"/>
      <c r="BO681" s="127"/>
      <c r="BP681" s="127"/>
      <c r="BQ681" s="127">
        <f>IF(COUNTIFS($AL$205,"&lt;&gt;"&amp;""),IF($AW$207&lt;&gt;"",ROUND($AW$207/14,1),""),"")</f>
        <v>3.6</v>
      </c>
      <c r="BR681" s="127">
        <f>IF(COUNTIFS($AL$205,"&lt;&gt;"&amp;""),IF($AW$207&lt;&gt;"",ROUND($AW$207,1),""),"")</f>
        <v>51</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L432.19.08.S4-03</v>
      </c>
      <c r="AY682" s="275">
        <v>3</v>
      </c>
      <c r="AZ682" s="127" t="str">
        <f>IF(COUNTIFS($AL$208,"&lt;&gt;"&amp;""),$AL$208,"")</f>
        <v>Opțional 6 independent
Managementul calității (HACCP)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5"/>
      <c r="BL682" s="127"/>
      <c r="BM682" s="127"/>
      <c r="BN682" s="275"/>
      <c r="BO682" s="127"/>
      <c r="BP682" s="127"/>
      <c r="BQ682" s="127">
        <f>IF(COUNTIFS($AL$208,"&lt;&gt;"&amp;""),IF($AW$210&lt;&gt;"",ROUND($AW$210/14,1),""),"")</f>
        <v>3.1</v>
      </c>
      <c r="BR682" s="127">
        <f>IF(COUNTIFS($AL$208,"&lt;&gt;"&amp;""),IF($AW$210&lt;&gt;"",ROUND($AW$210,1),""),"")</f>
        <v>44</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L432.19.08.S4-04</v>
      </c>
      <c r="AY683" s="275">
        <v>4</v>
      </c>
      <c r="AZ683" s="127" t="str">
        <f>IF(COUNTIFS($AL$211,"&lt;&gt;"&amp;""),$AL$211,"")</f>
        <v>Opțional 6 independent
Costurile calității</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5"/>
      <c r="BL683" s="127"/>
      <c r="BM683" s="127"/>
      <c r="BN683" s="275"/>
      <c r="BO683" s="127"/>
      <c r="BP683" s="127"/>
      <c r="BQ683" s="127">
        <f>IF(COUNTIFS($AL$211,"&lt;&gt;"&amp;""),IF($AW$213&lt;&gt;"",ROUND($AW$213/14,1),""),"")</f>
        <v>3.1</v>
      </c>
      <c r="BR683" s="127">
        <f>IF(COUNTIFS($AL$211,"&lt;&gt;"&amp;""),IF($AW$213&lt;&gt;"",ROUND($AW$213,1),""),"")</f>
        <v>44</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L432.19.08.S5-05</v>
      </c>
      <c r="AY684" s="275">
        <v>5</v>
      </c>
      <c r="AZ684" s="127" t="str">
        <f>IF(COUNTIFS($AL$214,"&lt;&gt;"&amp;""),$AL$214,"")</f>
        <v>Opțional 7 independent
Ambalaje si sisteme de ambalare (*)</v>
      </c>
      <c r="BA684" s="127">
        <f t="shared" si="198"/>
        <v>4</v>
      </c>
      <c r="BB684" s="127" t="str">
        <f t="shared" si="199"/>
        <v>8</v>
      </c>
      <c r="BC684" s="127" t="str">
        <f>IF($AZ684="","",$AP$216)</f>
        <v>E</v>
      </c>
      <c r="BD684" s="127" t="str">
        <f t="shared" si="200"/>
        <v>DO</v>
      </c>
      <c r="BE684" s="127">
        <f>IF(COUNTIFS($AL$214,"&lt;&gt;"&amp;""),ROUND($AQ$216/14,1),"")</f>
        <v>1.5</v>
      </c>
      <c r="BF684" s="127">
        <f>IF(COUNTIFS($AL$214,"&lt;&gt;"&amp;""),ROUND(($AR$216+$AS$216+$AT$216)/14,1),"")</f>
        <v>1</v>
      </c>
      <c r="BG684" s="127">
        <f>IF(COUNTIFS($AL$214,"&lt;&gt;"&amp;""),ROUND(($AQ$216+$AR$216+$AS$216+$AT$216)/14,1),"")</f>
        <v>2.5</v>
      </c>
      <c r="BH684" s="127">
        <f>IF(COUNTIFS($AL$214,"&lt;&gt;"&amp;""),ROUND($AQ$216,1),"")</f>
        <v>21</v>
      </c>
      <c r="BI684" s="127">
        <f>IF(COUNTIFS($AL$214,"&lt;&gt;"&amp;""),ROUND(($AR$216+$AS$216+$AT$216),1),"")</f>
        <v>14</v>
      </c>
      <c r="BJ684" s="127">
        <f>IF(COUNTIFS($AL$214,"&lt;&gt;"&amp;""),ROUND(($AQ$216+$AR$216+$AS$216+$AT$216),1),"")</f>
        <v>35</v>
      </c>
      <c r="BK684" s="275"/>
      <c r="BL684" s="127"/>
      <c r="BM684" s="127"/>
      <c r="BN684" s="275"/>
      <c r="BO684" s="127"/>
      <c r="BP684" s="127"/>
      <c r="BQ684" s="127">
        <f>IF(COUNTIFS($AL$214,"&lt;&gt;"&amp;""),IF($AW$216&lt;&gt;"",ROUND($AW$216/14,1),""),"")</f>
        <v>4.5999999999999996</v>
      </c>
      <c r="BR684" s="127">
        <f>IF(COUNTIFS($AL$214,"&lt;&gt;"&amp;""),IF($AW$216&lt;&gt;"",ROUND($AW$216,1),""),"")</f>
        <v>65</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L432.19.08.S5-06</v>
      </c>
      <c r="AY685" s="275">
        <v>6</v>
      </c>
      <c r="AZ685" s="127" t="str">
        <f>IF(COUNTIFS($AL$217,"&lt;&gt;"&amp;""),$AL$217,"")</f>
        <v>Opțional 7 independent
 Designul ambalajelor</v>
      </c>
      <c r="BA685" s="127">
        <f t="shared" si="198"/>
        <v>4</v>
      </c>
      <c r="BB685" s="127" t="str">
        <f t="shared" si="199"/>
        <v>8</v>
      </c>
      <c r="BC685" s="127" t="str">
        <f>IF($AZ685="","",$AP$219)</f>
        <v>E</v>
      </c>
      <c r="BD685" s="127" t="str">
        <f t="shared" si="200"/>
        <v>DO</v>
      </c>
      <c r="BE685" s="127">
        <f>IF(COUNTIFS($AL$217,"&lt;&gt;"&amp;""),ROUND($AQ$219/14,1),"")</f>
        <v>1.5</v>
      </c>
      <c r="BF685" s="127">
        <f>IF(COUNTIFS($AL$217,"&lt;&gt;"&amp;""),ROUND(($AR$219+$AS$219+$AT$219)/14,1),"")</f>
        <v>1</v>
      </c>
      <c r="BG685" s="127">
        <f>IF(COUNTIFS($AL$217,"&lt;&gt;"&amp;""),ROUND(($AQ$219+$AR$219+$AS$219+$AT$219)/14,1),"")</f>
        <v>2.5</v>
      </c>
      <c r="BH685" s="127">
        <f>IF(COUNTIFS($AL$217,"&lt;&gt;"&amp;""),ROUND($AQ$219,1),"")</f>
        <v>21</v>
      </c>
      <c r="BI685" s="127">
        <f>IF(COUNTIFS($AL$217,"&lt;&gt;"&amp;""),ROUND(($AR$219+$AS$219+$AT$219),1),"")</f>
        <v>14</v>
      </c>
      <c r="BJ685" s="127">
        <f>IF(COUNTIFS($AL$217,"&lt;&gt;"&amp;""),ROUND(($AQ$219+$AR$219+$AS$219+$AT$219),1),"")</f>
        <v>35</v>
      </c>
      <c r="BK685" s="275"/>
      <c r="BL685" s="127"/>
      <c r="BM685" s="127"/>
      <c r="BN685" s="275"/>
      <c r="BO685" s="127"/>
      <c r="BP685" s="127"/>
      <c r="BQ685" s="127">
        <f>IF(COUNTIFS($AL$217,"&lt;&gt;"&amp;""),IF($AW$219&lt;&gt;"",ROUND($AW$219/14,1),""),"")</f>
        <v>4.5999999999999996</v>
      </c>
      <c r="BR685" s="127">
        <f>IF(COUNTIFS($AL$217,"&lt;&gt;"&amp;""),IF($AW$219&lt;&gt;"",ROUND($AW$219,1),""),"")</f>
        <v>65</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6" t="s">
        <v>228</v>
      </c>
      <c r="AY707" s="529"/>
      <c r="AZ707" s="529"/>
      <c r="BA707" s="529"/>
      <c r="BB707" s="529"/>
      <c r="BC707" s="529"/>
      <c r="BD707" s="529"/>
      <c r="BE707" s="529"/>
      <c r="BF707" s="529"/>
      <c r="BG707" s="529"/>
      <c r="BH707" s="529"/>
      <c r="BI707" s="529"/>
      <c r="BJ707" s="529"/>
      <c r="BK707" s="529"/>
      <c r="BL707" s="529"/>
      <c r="BM707" s="529"/>
      <c r="BN707" s="529"/>
      <c r="BO707" s="529"/>
      <c r="BP707" s="529"/>
      <c r="BQ707" s="529"/>
      <c r="BR707" s="529"/>
      <c r="BS707" s="529"/>
      <c r="BT707" s="529"/>
      <c r="BU707" s="529"/>
      <c r="BV707" s="53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6" t="s">
        <v>217</v>
      </c>
      <c r="AY708" s="529"/>
      <c r="AZ708" s="529"/>
      <c r="BA708" s="529"/>
      <c r="BB708" s="529"/>
      <c r="BC708" s="529"/>
      <c r="BD708" s="529"/>
      <c r="BE708" s="529"/>
      <c r="BF708" s="529"/>
      <c r="BG708" s="529"/>
      <c r="BH708" s="529"/>
      <c r="BI708" s="529"/>
      <c r="BJ708" s="529"/>
      <c r="BK708" s="529"/>
      <c r="BL708" s="529"/>
      <c r="BM708" s="529"/>
      <c r="BN708" s="529"/>
      <c r="BO708" s="529"/>
      <c r="BP708" s="529"/>
      <c r="BQ708" s="529"/>
      <c r="BR708" s="529"/>
      <c r="BS708" s="529"/>
      <c r="BT708" s="529"/>
      <c r="BU708" s="529"/>
      <c r="BV708" s="53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6" t="s">
        <v>218</v>
      </c>
      <c r="AY714" s="529"/>
      <c r="AZ714" s="529"/>
      <c r="BA714" s="529"/>
      <c r="BB714" s="529"/>
      <c r="BC714" s="529"/>
      <c r="BD714" s="529"/>
      <c r="BE714" s="529"/>
      <c r="BF714" s="529"/>
      <c r="BG714" s="529"/>
      <c r="BH714" s="529"/>
      <c r="BI714" s="529"/>
      <c r="BJ714" s="529"/>
      <c r="BK714" s="529"/>
      <c r="BL714" s="529"/>
      <c r="BM714" s="529"/>
      <c r="BN714" s="529"/>
      <c r="BO714" s="529"/>
      <c r="BP714" s="529"/>
      <c r="BQ714" s="529"/>
      <c r="BR714" s="529"/>
      <c r="BS714" s="529"/>
      <c r="BT714" s="529"/>
      <c r="BU714" s="529"/>
      <c r="BV714" s="53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L432.19.02.C11-01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6" t="s">
        <v>219</v>
      </c>
      <c r="AY719" s="527"/>
      <c r="AZ719" s="527"/>
      <c r="BA719" s="527"/>
      <c r="BB719" s="527"/>
      <c r="BC719" s="527"/>
      <c r="BD719" s="527"/>
      <c r="BE719" s="527"/>
      <c r="BF719" s="527"/>
      <c r="BG719" s="527"/>
      <c r="BH719" s="527"/>
      <c r="BI719" s="527"/>
      <c r="BJ719" s="527"/>
      <c r="BK719" s="527"/>
      <c r="BL719" s="527"/>
      <c r="BM719" s="527"/>
      <c r="BN719" s="527"/>
      <c r="BO719" s="527"/>
      <c r="BP719" s="527"/>
      <c r="BQ719" s="527"/>
      <c r="BR719" s="527"/>
      <c r="BS719" s="527"/>
      <c r="BT719" s="527"/>
      <c r="BU719" s="527"/>
      <c r="BV719" s="528"/>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6" t="s">
        <v>220</v>
      </c>
      <c r="AY724" s="527"/>
      <c r="AZ724" s="527"/>
      <c r="BA724" s="527"/>
      <c r="BB724" s="527"/>
      <c r="BC724" s="527"/>
      <c r="BD724" s="527"/>
      <c r="BE724" s="527"/>
      <c r="BF724" s="527"/>
      <c r="BG724" s="527"/>
      <c r="BH724" s="527"/>
      <c r="BI724" s="527"/>
      <c r="BJ724" s="527"/>
      <c r="BK724" s="527"/>
      <c r="BL724" s="527"/>
      <c r="BM724" s="527"/>
      <c r="BN724" s="527"/>
      <c r="BO724" s="527"/>
      <c r="BP724" s="527"/>
      <c r="BQ724" s="527"/>
      <c r="BR724" s="527"/>
      <c r="BS724" s="527"/>
      <c r="BT724" s="527"/>
      <c r="BU724" s="527"/>
      <c r="BV724" s="528"/>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L432.19.04.C11-01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L432.19.04.C11-02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6" t="s">
        <v>221</v>
      </c>
      <c r="AY729" s="527"/>
      <c r="AZ729" s="527"/>
      <c r="BA729" s="527"/>
      <c r="BB729" s="527"/>
      <c r="BC729" s="527"/>
      <c r="BD729" s="527"/>
      <c r="BE729" s="527"/>
      <c r="BF729" s="527"/>
      <c r="BG729" s="527"/>
      <c r="BH729" s="527"/>
      <c r="BI729" s="527"/>
      <c r="BJ729" s="527"/>
      <c r="BK729" s="527"/>
      <c r="BL729" s="527"/>
      <c r="BM729" s="527"/>
      <c r="BN729" s="527"/>
      <c r="BO729" s="527"/>
      <c r="BP729" s="527"/>
      <c r="BQ729" s="527"/>
      <c r="BR729" s="527"/>
      <c r="BS729" s="527"/>
      <c r="BT729" s="527"/>
      <c r="BU729" s="527"/>
      <c r="BV729" s="528"/>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L432.19.05.D11-01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L432.19.05.C11-02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L432.19.05.C11-03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6" t="s">
        <v>222</v>
      </c>
      <c r="AY734" s="527"/>
      <c r="AZ734" s="527"/>
      <c r="BA734" s="527"/>
      <c r="BB734" s="527"/>
      <c r="BC734" s="527"/>
      <c r="BD734" s="527"/>
      <c r="BE734" s="527"/>
      <c r="BF734" s="527"/>
      <c r="BG734" s="527"/>
      <c r="BH734" s="527"/>
      <c r="BI734" s="527"/>
      <c r="BJ734" s="527"/>
      <c r="BK734" s="527"/>
      <c r="BL734" s="527"/>
      <c r="BM734" s="527"/>
      <c r="BN734" s="527"/>
      <c r="BO734" s="527"/>
      <c r="BP734" s="527"/>
      <c r="BQ734" s="527"/>
      <c r="BR734" s="527"/>
      <c r="BS734" s="527"/>
      <c r="BT734" s="527"/>
      <c r="BU734" s="527"/>
      <c r="BV734" s="528"/>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L432.19.06.D11-01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L432.19.06.C11-02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L432.19.06.C11-03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L432.19.06.C11-04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6" t="s">
        <v>223</v>
      </c>
      <c r="AY739" s="527"/>
      <c r="AZ739" s="527"/>
      <c r="BA739" s="527"/>
      <c r="BB739" s="527"/>
      <c r="BC739" s="527"/>
      <c r="BD739" s="527"/>
      <c r="BE739" s="527"/>
      <c r="BF739" s="527"/>
      <c r="BG739" s="527"/>
      <c r="BH739" s="527"/>
      <c r="BI739" s="527"/>
      <c r="BJ739" s="527"/>
      <c r="BK739" s="527"/>
      <c r="BL739" s="527"/>
      <c r="BM739" s="527"/>
      <c r="BN739" s="527"/>
      <c r="BO739" s="527"/>
      <c r="BP739" s="527"/>
      <c r="BQ739" s="527"/>
      <c r="BR739" s="527"/>
      <c r="BS739" s="527"/>
      <c r="BT739" s="527"/>
      <c r="BU739" s="527"/>
      <c r="BV739" s="528"/>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L432.19.07.C11-01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L432.19.07.C11-02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L432.19.07.C11-03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6" t="s">
        <v>224</v>
      </c>
      <c r="AY744" s="527"/>
      <c r="AZ744" s="527"/>
      <c r="BA744" s="527"/>
      <c r="BB744" s="527"/>
      <c r="BC744" s="527"/>
      <c r="BD744" s="527"/>
      <c r="BE744" s="527"/>
      <c r="BF744" s="527"/>
      <c r="BG744" s="527"/>
      <c r="BH744" s="527"/>
      <c r="BI744" s="527"/>
      <c r="BJ744" s="527"/>
      <c r="BK744" s="527"/>
      <c r="BL744" s="527"/>
      <c r="BM744" s="527"/>
      <c r="BN744" s="527"/>
      <c r="BO744" s="527"/>
      <c r="BP744" s="527"/>
      <c r="BQ744" s="527"/>
      <c r="BR744" s="527"/>
      <c r="BS744" s="527"/>
      <c r="BT744" s="527"/>
      <c r="BU744" s="527"/>
      <c r="BV744" s="528"/>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L432.19.08.C11-01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L432.19.08.C11-02</v>
      </c>
      <c r="AY746" s="275">
        <v>2</v>
      </c>
      <c r="AZ746" s="127" t="str">
        <f>IF(COUNTIFS($AL$353,"&lt;&gt;"&amp;""),$AL$353,"")</f>
        <v>Practică pedagogică în învătământul preuniversitar obligatoriu (II)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L432.19.08.C11-03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6" t="s">
        <v>225</v>
      </c>
      <c r="AY751" s="529"/>
      <c r="AZ751" s="529"/>
      <c r="BA751" s="529"/>
      <c r="BB751" s="529"/>
      <c r="BC751" s="529"/>
      <c r="BD751" s="529"/>
      <c r="BE751" s="529"/>
      <c r="BF751" s="529"/>
      <c r="BG751" s="529"/>
      <c r="BH751" s="529"/>
      <c r="BI751" s="529"/>
      <c r="BJ751" s="529"/>
      <c r="BK751" s="529"/>
      <c r="BL751" s="529"/>
      <c r="BM751" s="529"/>
      <c r="BN751" s="529"/>
      <c r="BO751" s="529"/>
      <c r="BP751" s="529"/>
      <c r="BQ751" s="529"/>
      <c r="BR751" s="529"/>
      <c r="BS751" s="529"/>
      <c r="BT751" s="529"/>
      <c r="BU751" s="529"/>
      <c r="BV751" s="530"/>
      <c r="BW751" s="419" t="str">
        <f t="shared" si="206"/>
        <v/>
      </c>
    </row>
    <row r="752" spans="1:98" ht="21" hidden="1" customHeight="1" x14ac:dyDescent="0.25">
      <c r="AX752" s="526" t="s">
        <v>217</v>
      </c>
      <c r="AY752" s="527"/>
      <c r="AZ752" s="527"/>
      <c r="BA752" s="527"/>
      <c r="BB752" s="527"/>
      <c r="BC752" s="527"/>
      <c r="BD752" s="527"/>
      <c r="BE752" s="527"/>
      <c r="BF752" s="527"/>
      <c r="BG752" s="527"/>
      <c r="BH752" s="527"/>
      <c r="BI752" s="527"/>
      <c r="BJ752" s="527"/>
      <c r="BK752" s="527"/>
      <c r="BL752" s="527"/>
      <c r="BM752" s="527"/>
      <c r="BN752" s="527"/>
      <c r="BO752" s="527"/>
      <c r="BP752" s="527"/>
      <c r="BQ752" s="527"/>
      <c r="BR752" s="527"/>
      <c r="BS752" s="527"/>
      <c r="BT752" s="527"/>
      <c r="BU752" s="527"/>
      <c r="BV752" s="528"/>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6" t="s">
        <v>218</v>
      </c>
      <c r="AY765" s="527"/>
      <c r="AZ765" s="527"/>
      <c r="BA765" s="527"/>
      <c r="BB765" s="527"/>
      <c r="BC765" s="527"/>
      <c r="BD765" s="527"/>
      <c r="BE765" s="527"/>
      <c r="BF765" s="527"/>
      <c r="BG765" s="527"/>
      <c r="BH765" s="527"/>
      <c r="BI765" s="527"/>
      <c r="BJ765" s="527"/>
      <c r="BK765" s="527"/>
      <c r="BL765" s="527"/>
      <c r="BM765" s="527"/>
      <c r="BN765" s="527"/>
      <c r="BO765" s="527"/>
      <c r="BP765" s="527"/>
      <c r="BQ765" s="527"/>
      <c r="BR765" s="527"/>
      <c r="BS765" s="527"/>
      <c r="BT765" s="527"/>
      <c r="BU765" s="527"/>
      <c r="BV765" s="528"/>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6" t="s">
        <v>219</v>
      </c>
      <c r="AY777" s="527"/>
      <c r="AZ777" s="527"/>
      <c r="BA777" s="527"/>
      <c r="BB777" s="527"/>
      <c r="BC777" s="527"/>
      <c r="BD777" s="527"/>
      <c r="BE777" s="527"/>
      <c r="BF777" s="527"/>
      <c r="BG777" s="527"/>
      <c r="BH777" s="527"/>
      <c r="BI777" s="527"/>
      <c r="BJ777" s="527"/>
      <c r="BK777" s="527"/>
      <c r="BL777" s="527"/>
      <c r="BM777" s="527"/>
      <c r="BN777" s="527"/>
      <c r="BO777" s="527"/>
      <c r="BP777" s="527"/>
      <c r="BQ777" s="527"/>
      <c r="BR777" s="527"/>
      <c r="BS777" s="527"/>
      <c r="BT777" s="527"/>
      <c r="BU777" s="527"/>
      <c r="BV777" s="528"/>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6" t="s">
        <v>220</v>
      </c>
      <c r="AY789" s="527"/>
      <c r="AZ789" s="527"/>
      <c r="BA789" s="527"/>
      <c r="BB789" s="527"/>
      <c r="BC789" s="527"/>
      <c r="BD789" s="527"/>
      <c r="BE789" s="527"/>
      <c r="BF789" s="527"/>
      <c r="BG789" s="527"/>
      <c r="BH789" s="527"/>
      <c r="BI789" s="527"/>
      <c r="BJ789" s="527"/>
      <c r="BK789" s="527"/>
      <c r="BL789" s="527"/>
      <c r="BM789" s="527"/>
      <c r="BN789" s="527"/>
      <c r="BO789" s="527"/>
      <c r="BP789" s="527"/>
      <c r="BQ789" s="527"/>
      <c r="BR789" s="527"/>
      <c r="BS789" s="527"/>
      <c r="BT789" s="527"/>
      <c r="BU789" s="527"/>
      <c r="BV789" s="528"/>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L432.19.04.D9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6" t="s">
        <v>221</v>
      </c>
      <c r="AY801" s="527"/>
      <c r="AZ801" s="527"/>
      <c r="BA801" s="527"/>
      <c r="BB801" s="527"/>
      <c r="BC801" s="527"/>
      <c r="BD801" s="527"/>
      <c r="BE801" s="527"/>
      <c r="BF801" s="527"/>
      <c r="BG801" s="527"/>
      <c r="BH801" s="527"/>
      <c r="BI801" s="527"/>
      <c r="BJ801" s="527"/>
      <c r="BK801" s="527"/>
      <c r="BL801" s="527"/>
      <c r="BM801" s="527"/>
      <c r="BN801" s="527"/>
      <c r="BO801" s="527"/>
      <c r="BP801" s="527"/>
      <c r="BQ801" s="527"/>
      <c r="BR801" s="527"/>
      <c r="BS801" s="527"/>
      <c r="BT801" s="527"/>
      <c r="BU801" s="527"/>
      <c r="BV801" s="528"/>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L432.19.05.D8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6" t="s">
        <v>222</v>
      </c>
      <c r="AY812" s="527"/>
      <c r="AZ812" s="527"/>
      <c r="BA812" s="527"/>
      <c r="BB812" s="527"/>
      <c r="BC812" s="527"/>
      <c r="BD812" s="527"/>
      <c r="BE812" s="527"/>
      <c r="BF812" s="527"/>
      <c r="BG812" s="527"/>
      <c r="BH812" s="527"/>
      <c r="BI812" s="527"/>
      <c r="BJ812" s="527"/>
      <c r="BK812" s="527"/>
      <c r="BL812" s="527"/>
      <c r="BM812" s="527"/>
      <c r="BN812" s="527"/>
      <c r="BO812" s="527"/>
      <c r="BP812" s="527"/>
      <c r="BQ812" s="527"/>
      <c r="BR812" s="527"/>
      <c r="BS812" s="527"/>
      <c r="BT812" s="527"/>
      <c r="BU812" s="527"/>
      <c r="BV812" s="528"/>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L432.19.06.S8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6" t="s">
        <v>223</v>
      </c>
      <c r="AY823" s="527"/>
      <c r="AZ823" s="527"/>
      <c r="BA823" s="527"/>
      <c r="BB823" s="527"/>
      <c r="BC823" s="527"/>
      <c r="BD823" s="527"/>
      <c r="BE823" s="527"/>
      <c r="BF823" s="527"/>
      <c r="BG823" s="527"/>
      <c r="BH823" s="527"/>
      <c r="BI823" s="527"/>
      <c r="BJ823" s="527"/>
      <c r="BK823" s="527"/>
      <c r="BL823" s="527"/>
      <c r="BM823" s="527"/>
      <c r="BN823" s="527"/>
      <c r="BO823" s="527"/>
      <c r="BP823" s="527"/>
      <c r="BQ823" s="527"/>
      <c r="BR823" s="527"/>
      <c r="BS823" s="527"/>
      <c r="BT823" s="527"/>
      <c r="BU823" s="527"/>
      <c r="BV823" s="528"/>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6" t="s">
        <v>224</v>
      </c>
      <c r="AY834" s="527"/>
      <c r="AZ834" s="527"/>
      <c r="BA834" s="527"/>
      <c r="BB834" s="527"/>
      <c r="BC834" s="527"/>
      <c r="BD834" s="527"/>
      <c r="BE834" s="527"/>
      <c r="BF834" s="527"/>
      <c r="BG834" s="527"/>
      <c r="BH834" s="527"/>
      <c r="BI834" s="527"/>
      <c r="BJ834" s="527"/>
      <c r="BK834" s="527"/>
      <c r="BL834" s="527"/>
      <c r="BM834" s="527"/>
      <c r="BN834" s="527"/>
      <c r="BO834" s="527"/>
      <c r="BP834" s="527"/>
      <c r="BQ834" s="527"/>
      <c r="BR834" s="527"/>
      <c r="BS834" s="527"/>
      <c r="BT834" s="527"/>
      <c r="BU834" s="527"/>
      <c r="BV834" s="528"/>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Instalații pentru Agricultură și Industrie Alimentară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4" t="s">
        <v>100</v>
      </c>
      <c r="B9" s="595"/>
      <c r="C9" s="595"/>
      <c r="D9" s="595"/>
      <c r="E9" s="595"/>
      <c r="F9" s="595"/>
      <c r="G9" s="595"/>
      <c r="H9" s="595"/>
      <c r="I9" s="595"/>
      <c r="J9" s="595"/>
      <c r="K9" s="595"/>
      <c r="L9" s="595"/>
      <c r="M9" s="595"/>
      <c r="N9" s="595"/>
      <c r="O9" s="595"/>
      <c r="P9" s="595"/>
      <c r="Q9" s="595"/>
      <c r="R9" s="595"/>
      <c r="S9" s="595"/>
      <c r="T9" s="595"/>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9" t="s">
        <v>105</v>
      </c>
      <c r="C19" s="591"/>
      <c r="D19" s="592"/>
      <c r="E19" s="593"/>
      <c r="H19" s="589" t="s">
        <v>105</v>
      </c>
      <c r="I19" s="601"/>
      <c r="J19" s="602"/>
      <c r="L19" s="333"/>
      <c r="M19" s="589" t="s">
        <v>105</v>
      </c>
      <c r="N19" s="601"/>
      <c r="O19" s="602"/>
    </row>
    <row r="20" spans="1:20" s="103" customFormat="1" ht="24" thickBot="1" x14ac:dyDescent="0.4">
      <c r="B20" s="590"/>
      <c r="C20" s="354" t="s">
        <v>111</v>
      </c>
      <c r="D20" s="359" t="s">
        <v>112</v>
      </c>
      <c r="E20" s="360" t="s">
        <v>140</v>
      </c>
      <c r="H20" s="590"/>
      <c r="I20" s="338" t="s">
        <v>111</v>
      </c>
      <c r="J20" s="339" t="s">
        <v>112</v>
      </c>
      <c r="L20" s="118"/>
      <c r="M20" s="590"/>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94" t="s">
        <v>113</v>
      </c>
      <c r="B27" s="595"/>
      <c r="C27" s="595"/>
      <c r="D27" s="595"/>
      <c r="E27" s="595"/>
      <c r="F27" s="595"/>
      <c r="G27" s="595"/>
      <c r="H27" s="595"/>
      <c r="I27" s="595"/>
      <c r="J27" s="595"/>
      <c r="K27" s="595"/>
      <c r="L27" s="595"/>
      <c r="M27" s="595"/>
      <c r="N27" s="595"/>
      <c r="O27" s="595"/>
      <c r="P27" s="595"/>
      <c r="Q27" s="595"/>
      <c r="R27" s="595"/>
      <c r="S27" s="595"/>
      <c r="T27" s="595"/>
    </row>
    <row r="28" spans="1:20" s="103" customFormat="1" ht="24" thickBot="1" x14ac:dyDescent="0.4">
      <c r="I28" s="105"/>
    </row>
    <row r="29" spans="1:20" s="103" customFormat="1" ht="23.25" x14ac:dyDescent="0.35">
      <c r="A29" s="599" t="s">
        <v>105</v>
      </c>
      <c r="B29" s="596" t="s">
        <v>110</v>
      </c>
      <c r="C29" s="597"/>
      <c r="D29" s="596" t="s">
        <v>119</v>
      </c>
      <c r="E29" s="598"/>
      <c r="F29" s="598"/>
      <c r="G29" s="598"/>
      <c r="H29" s="597"/>
      <c r="I29" s="353"/>
    </row>
    <row r="30" spans="1:20" s="103" customFormat="1" ht="45" customHeight="1" thickBot="1" x14ac:dyDescent="0.4">
      <c r="A30" s="600"/>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7" t="s">
        <v>263</v>
      </c>
      <c r="B36" s="588"/>
      <c r="C36" s="588"/>
      <c r="D36" s="588"/>
      <c r="E36" s="588"/>
      <c r="F36" s="588"/>
      <c r="G36" s="588"/>
      <c r="H36" s="588"/>
      <c r="I36" s="588"/>
      <c r="J36" s="588"/>
      <c r="K36" s="588"/>
      <c r="L36" s="588"/>
      <c r="M36" s="588"/>
      <c r="N36" s="588"/>
      <c r="O36" s="588"/>
      <c r="P36" s="588"/>
      <c r="Q36" s="588"/>
      <c r="R36" s="588"/>
      <c r="S36" s="588"/>
      <c r="T36" s="588"/>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94" t="s">
        <v>145</v>
      </c>
      <c r="B38" s="604"/>
      <c r="C38" s="604"/>
      <c r="D38" s="604"/>
      <c r="E38" s="604"/>
      <c r="F38" s="604"/>
      <c r="G38" s="604"/>
      <c r="H38" s="604"/>
      <c r="I38" s="604"/>
      <c r="J38" s="604"/>
      <c r="K38" s="604"/>
      <c r="L38" s="604"/>
      <c r="M38" s="604"/>
      <c r="N38" s="604"/>
      <c r="O38" s="604"/>
      <c r="P38" s="604"/>
      <c r="Q38" s="604"/>
      <c r="R38" s="604"/>
      <c r="S38" s="604"/>
      <c r="T38" s="60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94" t="s">
        <v>144</v>
      </c>
      <c r="B46" s="604"/>
      <c r="C46" s="604"/>
      <c r="D46" s="604"/>
      <c r="E46" s="604"/>
      <c r="F46" s="604"/>
      <c r="G46" s="604"/>
      <c r="H46" s="604"/>
      <c r="I46" s="604"/>
      <c r="J46" s="604"/>
      <c r="K46" s="604"/>
      <c r="L46" s="604"/>
      <c r="M46" s="604"/>
      <c r="N46" s="604"/>
      <c r="O46" s="604"/>
      <c r="P46" s="604"/>
      <c r="Q46" s="604"/>
      <c r="R46" s="604"/>
      <c r="S46" s="604"/>
      <c r="T46" s="604"/>
    </row>
    <row r="47" spans="1:20" s="103" customFormat="1" ht="23.25" x14ac:dyDescent="0.35"/>
    <row r="48" spans="1:20" s="103" customFormat="1" ht="23.25" x14ac:dyDescent="0.35">
      <c r="A48" s="103" t="s">
        <v>124</v>
      </c>
      <c r="G48" s="229">
        <f>PLANURI!BV388+240</f>
        <v>3236</v>
      </c>
      <c r="H48" s="103" t="s">
        <v>121</v>
      </c>
      <c r="I48" s="231">
        <v>1</v>
      </c>
      <c r="K48" s="103" t="s">
        <v>152</v>
      </c>
      <c r="P48" s="121"/>
    </row>
    <row r="49" spans="1:20" s="103" customFormat="1" ht="23.25" x14ac:dyDescent="0.35">
      <c r="A49" s="103" t="s">
        <v>125</v>
      </c>
      <c r="G49" s="229">
        <f>PLANURI!BX388+240</f>
        <v>2620</v>
      </c>
      <c r="H49" s="103" t="s">
        <v>121</v>
      </c>
      <c r="I49" s="232">
        <f>G49/G48</f>
        <v>0.80964153275648953</v>
      </c>
      <c r="K49" s="103" t="s">
        <v>134</v>
      </c>
      <c r="P49" s="122"/>
    </row>
    <row r="50" spans="1:20" ht="23.25" x14ac:dyDescent="0.35">
      <c r="A50" s="103" t="s">
        <v>122</v>
      </c>
      <c r="G50" s="229">
        <f>PLANURI!BY388</f>
        <v>616</v>
      </c>
      <c r="H50" s="103" t="s">
        <v>121</v>
      </c>
      <c r="I50" s="232">
        <f>G50/G48</f>
        <v>0.19035846724351049</v>
      </c>
      <c r="K50" s="103" t="s">
        <v>135</v>
      </c>
      <c r="P50" s="122"/>
    </row>
    <row r="51" spans="1:20" ht="23.25" x14ac:dyDescent="0.35">
      <c r="A51" s="103" t="s">
        <v>130</v>
      </c>
      <c r="G51" s="229">
        <f>PLANURI!CB388</f>
        <v>462</v>
      </c>
      <c r="H51" s="103" t="s">
        <v>121</v>
      </c>
      <c r="I51" s="232">
        <f>G51/G48</f>
        <v>0.14276885043263288</v>
      </c>
      <c r="K51" s="103" t="s">
        <v>126</v>
      </c>
      <c r="P51" s="122"/>
    </row>
    <row r="52" spans="1:20" ht="23.25" x14ac:dyDescent="0.35">
      <c r="A52" s="103" t="s">
        <v>131</v>
      </c>
      <c r="G52" s="229">
        <f>PLANURI!CC388+90</f>
        <v>1546</v>
      </c>
      <c r="H52" s="103" t="s">
        <v>121</v>
      </c>
      <c r="I52" s="232">
        <f>G52/G48</f>
        <v>0.47775030902348581</v>
      </c>
      <c r="K52" s="103" t="s">
        <v>127</v>
      </c>
      <c r="P52" s="122"/>
    </row>
    <row r="53" spans="1:20" ht="23.25" x14ac:dyDescent="0.35">
      <c r="A53" s="103" t="s">
        <v>132</v>
      </c>
      <c r="G53" s="229">
        <f>PLANURI!CD388+150</f>
        <v>948</v>
      </c>
      <c r="H53" s="103" t="s">
        <v>121</v>
      </c>
      <c r="I53" s="232">
        <f>G53/G48</f>
        <v>0.29295426452410384</v>
      </c>
      <c r="K53" s="103" t="s">
        <v>128</v>
      </c>
      <c r="P53" s="122"/>
    </row>
    <row r="54" spans="1:20" ht="23.25" x14ac:dyDescent="0.35">
      <c r="A54" s="103" t="s">
        <v>133</v>
      </c>
      <c r="G54" s="229">
        <f>PLANURI!CE388</f>
        <v>280</v>
      </c>
      <c r="H54" s="103" t="s">
        <v>121</v>
      </c>
      <c r="I54" s="232">
        <f>G54/G48</f>
        <v>8.6526576019777507E-2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0.223114956736712</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0.88546255506607929</v>
      </c>
      <c r="I58" s="234"/>
      <c r="K58" s="103" t="s">
        <v>137</v>
      </c>
    </row>
    <row r="59" spans="1:20" s="103" customFormat="1" ht="23.25" x14ac:dyDescent="0.35">
      <c r="G59" s="104"/>
    </row>
    <row r="60" spans="1:20" s="103" customFormat="1" ht="23.25" x14ac:dyDescent="0.35"/>
    <row r="61" spans="1:20" s="103" customFormat="1" ht="23.25" x14ac:dyDescent="0.35">
      <c r="A61" s="594" t="s">
        <v>146</v>
      </c>
      <c r="B61" s="595"/>
      <c r="C61" s="595"/>
      <c r="D61" s="595"/>
      <c r="E61" s="595"/>
      <c r="F61" s="595"/>
      <c r="G61" s="595"/>
      <c r="H61" s="595"/>
      <c r="I61" s="595"/>
      <c r="J61" s="595"/>
      <c r="K61" s="595"/>
      <c r="L61" s="595"/>
      <c r="M61" s="595"/>
      <c r="N61" s="595"/>
      <c r="O61" s="595"/>
      <c r="P61" s="595"/>
      <c r="Q61" s="595"/>
      <c r="R61" s="595"/>
      <c r="S61" s="595"/>
      <c r="T61" s="595"/>
    </row>
    <row r="62" spans="1:20" s="103" customFormat="1" ht="24" thickBot="1" x14ac:dyDescent="0.4"/>
    <row r="63" spans="1:20" ht="23.25" x14ac:dyDescent="0.35">
      <c r="A63" s="599" t="s">
        <v>105</v>
      </c>
      <c r="B63" s="605" t="s">
        <v>138</v>
      </c>
      <c r="C63" s="606"/>
    </row>
    <row r="64" spans="1:20" ht="24" thickBot="1" x14ac:dyDescent="0.25">
      <c r="A64" s="600"/>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27</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94" t="s">
        <v>147</v>
      </c>
      <c r="B73" s="595"/>
      <c r="C73" s="595"/>
      <c r="D73" s="595"/>
      <c r="E73" s="595"/>
      <c r="F73" s="595"/>
      <c r="G73" s="595"/>
      <c r="H73" s="595"/>
      <c r="I73" s="595"/>
      <c r="J73" s="595"/>
      <c r="K73" s="595"/>
      <c r="L73" s="595"/>
      <c r="M73" s="595"/>
      <c r="N73" s="595"/>
      <c r="O73" s="595"/>
      <c r="P73" s="595"/>
      <c r="Q73" s="595"/>
      <c r="R73" s="595"/>
      <c r="S73" s="595"/>
      <c r="T73" s="595"/>
    </row>
    <row r="74" spans="1:20" s="103" customFormat="1" ht="23.25" x14ac:dyDescent="0.35"/>
    <row r="75" spans="1:20" ht="23.25" x14ac:dyDescent="0.35">
      <c r="A75" s="603" t="s">
        <v>141</v>
      </c>
      <c r="B75" s="603"/>
      <c r="C75" s="603"/>
      <c r="D75" s="603"/>
      <c r="E75" s="603"/>
      <c r="F75" s="603"/>
      <c r="G75" s="603"/>
      <c r="H75" s="603"/>
      <c r="I75" s="603"/>
      <c r="J75" s="603"/>
      <c r="K75" s="603"/>
      <c r="L75" s="603"/>
      <c r="M75" s="603"/>
    </row>
    <row r="76" spans="1:20" ht="23.25" x14ac:dyDescent="0.35">
      <c r="A76" s="603" t="s">
        <v>142</v>
      </c>
      <c r="B76" s="603"/>
      <c r="C76" s="603"/>
      <c r="D76" s="603"/>
      <c r="E76" s="603"/>
      <c r="F76" s="603"/>
      <c r="G76" s="603"/>
      <c r="H76" s="603"/>
      <c r="I76" s="603"/>
      <c r="J76" s="603"/>
      <c r="K76" s="603"/>
      <c r="L76" s="603"/>
      <c r="M76" s="603"/>
    </row>
    <row r="77" spans="1:20" ht="23.25" x14ac:dyDescent="0.35">
      <c r="A77" s="603" t="s">
        <v>179</v>
      </c>
      <c r="B77" s="603"/>
      <c r="C77" s="603"/>
      <c r="D77" s="603"/>
      <c r="E77" s="603"/>
      <c r="F77" s="603"/>
      <c r="G77" s="603"/>
      <c r="H77" s="603"/>
      <c r="I77" s="603"/>
      <c r="J77" s="603"/>
      <c r="K77" s="603"/>
      <c r="L77" s="603"/>
      <c r="M77" s="603"/>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L432.19.01.F1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Mașini și Instalații pentru Agricultură și Industrie Alimentară</v>
      </c>
      <c r="AD3">
        <f>PLANURI!A$12</f>
        <v>20</v>
      </c>
      <c r="AE3">
        <f>PLANURI!B$12</f>
        <v>70</v>
      </c>
      <c r="AF3">
        <f>PLANURI!D$12</f>
        <v>60</v>
      </c>
      <c r="AG3" t="str">
        <f>PLANURI!BW445</f>
        <v>2019</v>
      </c>
    </row>
    <row r="4" spans="1:33" x14ac:dyDescent="0.2">
      <c r="A4" t="str">
        <f>PLANURI!AX446</f>
        <v>L432.19.01.F2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Mașini și Instalații pentru Agricultură și Industrie Alimentară</v>
      </c>
      <c r="AD4">
        <f>PLANURI!A$12</f>
        <v>20</v>
      </c>
      <c r="AE4">
        <f>PLANURI!B$12</f>
        <v>70</v>
      </c>
      <c r="AF4">
        <f>PLANURI!D$12</f>
        <v>60</v>
      </c>
      <c r="AG4" t="str">
        <f>PLANURI!BW446</f>
        <v>2019</v>
      </c>
    </row>
    <row r="5" spans="1:33" x14ac:dyDescent="0.2">
      <c r="A5" t="str">
        <f>PLANURI!AX447</f>
        <v>L432.19.01.F3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Mașini și Instalații pentru Agricultură și Industrie Alimentară</v>
      </c>
      <c r="AD5">
        <f>PLANURI!A$12</f>
        <v>20</v>
      </c>
      <c r="AE5">
        <f>PLANURI!B$12</f>
        <v>70</v>
      </c>
      <c r="AF5">
        <f>PLANURI!D$12</f>
        <v>60</v>
      </c>
      <c r="AG5" t="str">
        <f>PLANURI!BW447</f>
        <v>2019</v>
      </c>
    </row>
    <row r="6" spans="1:33" x14ac:dyDescent="0.2">
      <c r="A6" t="str">
        <f>PLANURI!AX448</f>
        <v>L432.19.01.D4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Mașini și Instalații pentru Agricultură și Industrie Alimentară</v>
      </c>
      <c r="AD6">
        <f>PLANURI!A$12</f>
        <v>20</v>
      </c>
      <c r="AE6">
        <f>PLANURI!B$12</f>
        <v>70</v>
      </c>
      <c r="AF6">
        <f>PLANURI!D$12</f>
        <v>60</v>
      </c>
      <c r="AG6" t="str">
        <f>PLANURI!BW448</f>
        <v>2019</v>
      </c>
    </row>
    <row r="7" spans="1:33" x14ac:dyDescent="0.2">
      <c r="A7" t="str">
        <f>PLANURI!AX449</f>
        <v>L432.19.01.F5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Mașini și Instalații pentru Agricultură și Industrie Alimentară</v>
      </c>
      <c r="AD7">
        <f>PLANURI!A$12</f>
        <v>20</v>
      </c>
      <c r="AE7">
        <f>PLANURI!B$12</f>
        <v>70</v>
      </c>
      <c r="AF7">
        <f>PLANURI!D$12</f>
        <v>60</v>
      </c>
      <c r="AG7" t="str">
        <f>PLANURI!BW449</f>
        <v>2019</v>
      </c>
    </row>
    <row r="8" spans="1:33" x14ac:dyDescent="0.2">
      <c r="A8" t="str">
        <f>PLANURI!AX450</f>
        <v>L432.19.01.F6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Mașini și Instalații pentru Agricultură și Industrie Alimentară</v>
      </c>
      <c r="AD8">
        <f>PLANURI!A$12</f>
        <v>20</v>
      </c>
      <c r="AE8">
        <f>PLANURI!B$12</f>
        <v>70</v>
      </c>
      <c r="AF8">
        <f>PLANURI!D$12</f>
        <v>60</v>
      </c>
      <c r="AG8" t="str">
        <f>PLANURI!BW450</f>
        <v>2019</v>
      </c>
    </row>
    <row r="9" spans="1:33" x14ac:dyDescent="0.2">
      <c r="A9" t="str">
        <f>PLANURI!AX451</f>
        <v>L432.19.01.C7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Mașini și Instalații pentru Agricultură și Industrie Alimentară</v>
      </c>
      <c r="AD9">
        <f>PLANURI!A$12</f>
        <v>20</v>
      </c>
      <c r="AE9">
        <f>PLANURI!B$12</f>
        <v>70</v>
      </c>
      <c r="AF9">
        <f>PLANURI!D$12</f>
        <v>60</v>
      </c>
      <c r="AG9" t="str">
        <f>PLANURI!BW451</f>
        <v>2019</v>
      </c>
    </row>
    <row r="10" spans="1:33" x14ac:dyDescent="0.2">
      <c r="A10" t="str">
        <f>PLANURI!AX452</f>
        <v>L432.19.01.C8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Mașini și Instalații pentru Agricultură și Industrie Alimentară</v>
      </c>
      <c r="AD10">
        <f>PLANURI!A$12</f>
        <v>20</v>
      </c>
      <c r="AE10">
        <f>PLANURI!B$12</f>
        <v>70</v>
      </c>
      <c r="AF10">
        <f>PLANURI!D$12</f>
        <v>60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Mașini și Instalații pentru Agricultură și Industrie Alimentară</v>
      </c>
      <c r="AD11">
        <f>PLANURI!A$12</f>
        <v>20</v>
      </c>
      <c r="AE11">
        <f>PLANURI!B$12</f>
        <v>70</v>
      </c>
      <c r="AF11">
        <f>PLANURI!D$12</f>
        <v>60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Mașini și Instalații pentru Agricultură și Industrie Alimentară</v>
      </c>
      <c r="AD12">
        <f>PLANURI!A$12</f>
        <v>20</v>
      </c>
      <c r="AE12">
        <f>PLANURI!B$12</f>
        <v>70</v>
      </c>
      <c r="AF12">
        <f>PLANURI!D$12</f>
        <v>60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Mașini și Instalații pentru Agricultură și Industrie Alimentară</v>
      </c>
      <c r="AD13">
        <f>PLANURI!A$12</f>
        <v>20</v>
      </c>
      <c r="AE13">
        <f>PLANURI!B$12</f>
        <v>70</v>
      </c>
      <c r="AF13">
        <f>PLANURI!D$12</f>
        <v>60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Mașini și Instalații pentru Agricultură și Industrie Alimentară</v>
      </c>
      <c r="AD14">
        <f>PLANURI!A$12</f>
        <v>20</v>
      </c>
      <c r="AE14">
        <f>PLANURI!B$12</f>
        <v>70</v>
      </c>
      <c r="AF14">
        <f>PLANURI!D$12</f>
        <v>60</v>
      </c>
      <c r="AG14" t="str">
        <f>PLANURI!BW456</f>
        <v/>
      </c>
    </row>
    <row r="15" spans="1:33" x14ac:dyDescent="0.2">
      <c r="A15" t="str">
        <f>PLANURI!AX457</f>
        <v>L432.19.02.F1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Mașini și Instalații pentru Agricultură și Industrie Alimentară</v>
      </c>
      <c r="AD15">
        <f>PLANURI!A$12</f>
        <v>20</v>
      </c>
      <c r="AE15">
        <f>PLANURI!B$12</f>
        <v>70</v>
      </c>
      <c r="AF15">
        <f>PLANURI!D$12</f>
        <v>60</v>
      </c>
      <c r="AG15" t="str">
        <f>PLANURI!BW457</f>
        <v>2019</v>
      </c>
    </row>
    <row r="16" spans="1:33" x14ac:dyDescent="0.2">
      <c r="A16" t="str">
        <f>PLANURI!AX458</f>
        <v>L432.19.02.F2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Mașini și Instalații pentru Agricultură și Industrie Alimentară</v>
      </c>
      <c r="AD16">
        <f>PLANURI!A$12</f>
        <v>20</v>
      </c>
      <c r="AE16">
        <f>PLANURI!B$12</f>
        <v>70</v>
      </c>
      <c r="AF16">
        <f>PLANURI!D$12</f>
        <v>60</v>
      </c>
      <c r="AG16" t="str">
        <f>PLANURI!BW458</f>
        <v>2019</v>
      </c>
    </row>
    <row r="17" spans="1:33" x14ac:dyDescent="0.2">
      <c r="A17" t="str">
        <f>PLANURI!AX459</f>
        <v>L432.19.02.D3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Mașini și Instalații pentru Agricultură și Industrie Alimentară</v>
      </c>
      <c r="AD17">
        <f>PLANURI!A$12</f>
        <v>20</v>
      </c>
      <c r="AE17">
        <f>PLANURI!B$12</f>
        <v>70</v>
      </c>
      <c r="AF17">
        <f>PLANURI!D$12</f>
        <v>60</v>
      </c>
      <c r="AG17" t="str">
        <f>PLANURI!BW459</f>
        <v>2019</v>
      </c>
    </row>
    <row r="18" spans="1:33" x14ac:dyDescent="0.2">
      <c r="A18" t="str">
        <f>PLANURI!AX460</f>
        <v>L432.19.02.D4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Mașini și Instalații pentru Agricultură și Industrie Alimentară</v>
      </c>
      <c r="AD18">
        <f>PLANURI!A$12</f>
        <v>20</v>
      </c>
      <c r="AE18">
        <f>PLANURI!B$12</f>
        <v>70</v>
      </c>
      <c r="AF18">
        <f>PLANURI!D$12</f>
        <v>60</v>
      </c>
      <c r="AG18" t="str">
        <f>PLANURI!BW460</f>
        <v>2019</v>
      </c>
    </row>
    <row r="19" spans="1:33" x14ac:dyDescent="0.2">
      <c r="A19" t="str">
        <f>PLANURI!AX461</f>
        <v>L432.19.02.D5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Mașini și Instalații pentru Agricultură și Industrie Alimentară</v>
      </c>
      <c r="AD19">
        <f>PLANURI!A$12</f>
        <v>20</v>
      </c>
      <c r="AE19">
        <f>PLANURI!B$12</f>
        <v>70</v>
      </c>
      <c r="AF19">
        <f>PLANURI!D$12</f>
        <v>60</v>
      </c>
      <c r="AG19" t="str">
        <f>PLANURI!BW461</f>
        <v>2019</v>
      </c>
    </row>
    <row r="20" spans="1:33" x14ac:dyDescent="0.2">
      <c r="A20" t="str">
        <f>PLANURI!AX462</f>
        <v>L432.19.02.C6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Mașini și Instalații pentru Agricultură și Industrie Alimentară</v>
      </c>
      <c r="AD20">
        <f>PLANURI!A$12</f>
        <v>20</v>
      </c>
      <c r="AE20">
        <f>PLANURI!B$12</f>
        <v>70</v>
      </c>
      <c r="AF20">
        <f>PLANURI!D$12</f>
        <v>60</v>
      </c>
      <c r="AG20" t="str">
        <f>PLANURI!BW462</f>
        <v>2019</v>
      </c>
    </row>
    <row r="21" spans="1:33" x14ac:dyDescent="0.2">
      <c r="A21" t="str">
        <f>PLANURI!AX463</f>
        <v>L432.19.02.C7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Mașini și Instalații pentru Agricultură și Industrie Alimentară</v>
      </c>
      <c r="AD21">
        <f>PLANURI!A$12</f>
        <v>20</v>
      </c>
      <c r="AE21">
        <f>PLANURI!B$12</f>
        <v>70</v>
      </c>
      <c r="AF21">
        <f>PLANURI!D$12</f>
        <v>60</v>
      </c>
      <c r="AG21" t="str">
        <f>PLANURI!BW463</f>
        <v>2019</v>
      </c>
    </row>
    <row r="22" spans="1:33" x14ac:dyDescent="0.2">
      <c r="A22" t="str">
        <f>PLANURI!AX464</f>
        <v>L432.19.02.C8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Mașini și Instalații pentru Agricultură și Industrie Alimentară</v>
      </c>
      <c r="AD22">
        <f>PLANURI!A$12</f>
        <v>20</v>
      </c>
      <c r="AE22">
        <f>PLANURI!B$12</f>
        <v>70</v>
      </c>
      <c r="AF22">
        <f>PLANURI!D$12</f>
        <v>60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Mașini și Instalații pentru Agricultură și Industrie Alimentară</v>
      </c>
      <c r="AD23">
        <f>PLANURI!A$12</f>
        <v>20</v>
      </c>
      <c r="AE23">
        <f>PLANURI!B$12</f>
        <v>70</v>
      </c>
      <c r="AF23">
        <f>PLANURI!D$12</f>
        <v>60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Mașini și Instalații pentru Agricultură și Industrie Alimentară</v>
      </c>
      <c r="AD24">
        <f>PLANURI!A$12</f>
        <v>20</v>
      </c>
      <c r="AE24">
        <f>PLANURI!B$12</f>
        <v>70</v>
      </c>
      <c r="AF24">
        <f>PLANURI!D$12</f>
        <v>60</v>
      </c>
      <c r="AG24" t="str">
        <f>PLANURI!BW466</f>
        <v/>
      </c>
    </row>
    <row r="25" spans="1:33" x14ac:dyDescent="0.2">
      <c r="A25" t="str">
        <f>PLANURI!AX467</f>
        <v>L432.19.02.11-ij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Mașini și Instalații pentru Agricultură și Industrie Alimentară</v>
      </c>
      <c r="AD25">
        <f>PLANURI!A$12</f>
        <v>20</v>
      </c>
      <c r="AE25">
        <f>PLANURI!B$12</f>
        <v>70</v>
      </c>
      <c r="AF25">
        <f>PLANURI!D$12</f>
        <v>60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Mașini și Instalații pentru Agricultură și Industrie Alimentară</v>
      </c>
      <c r="AD26">
        <f>PLANURI!A$12</f>
        <v>20</v>
      </c>
      <c r="AE26">
        <f>PLANURI!B$12</f>
        <v>70</v>
      </c>
      <c r="AF26">
        <f>PLANURI!D$12</f>
        <v>60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Mașini și Instalații pentru Agricultură și Industrie Alimentară</v>
      </c>
      <c r="AD27">
        <f>PLANURI!A$12</f>
        <v>20</v>
      </c>
      <c r="AE27">
        <f>PLANURI!B$12</f>
        <v>70</v>
      </c>
      <c r="AF27">
        <f>PLANURI!D$12</f>
        <v>60</v>
      </c>
      <c r="AG27" t="e">
        <f>PLANURI!BW469</f>
        <v>#VALUE!</v>
      </c>
    </row>
    <row r="28" spans="1:33" x14ac:dyDescent="0.2">
      <c r="A28" t="str">
        <f>PLANURI!AX470</f>
        <v>L432.19.03.D1</v>
      </c>
      <c r="B28">
        <f>PLANURI!AY470</f>
        <v>1</v>
      </c>
      <c r="C28" t="str">
        <f>PLANURI!AZ470</f>
        <v>Fundamente de inginerie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Mașini și Instalații pentru Agricultură și Industrie Alimentară</v>
      </c>
      <c r="AD28">
        <f>PLANURI!A$12</f>
        <v>20</v>
      </c>
      <c r="AE28">
        <f>PLANURI!B$12</f>
        <v>70</v>
      </c>
      <c r="AF28">
        <f>PLANURI!D$12</f>
        <v>60</v>
      </c>
      <c r="AG28" t="str">
        <f>PLANURI!BW470</f>
        <v>2020</v>
      </c>
    </row>
    <row r="29" spans="1:33" x14ac:dyDescent="0.2">
      <c r="A29" t="str">
        <f>PLANURI!AX471</f>
        <v>L432.19.03.F2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Mașini și Instalații pentru Agricultură și Industrie Alimentară</v>
      </c>
      <c r="AD29">
        <f>PLANURI!A$12</f>
        <v>20</v>
      </c>
      <c r="AE29">
        <f>PLANURI!B$12</f>
        <v>70</v>
      </c>
      <c r="AF29">
        <f>PLANURI!D$12</f>
        <v>60</v>
      </c>
      <c r="AG29" t="str">
        <f>PLANURI!BW471</f>
        <v>2020</v>
      </c>
    </row>
    <row r="30" spans="1:33" x14ac:dyDescent="0.2">
      <c r="A30" t="str">
        <f>PLANURI!AX472</f>
        <v>L432.19.03.D3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Mașini și Instalații pentru Agricultură și Industrie Alimentară</v>
      </c>
      <c r="AD30">
        <f>PLANURI!A$12</f>
        <v>20</v>
      </c>
      <c r="AE30">
        <f>PLANURI!B$12</f>
        <v>70</v>
      </c>
      <c r="AF30">
        <f>PLANURI!D$12</f>
        <v>60</v>
      </c>
      <c r="AG30" t="str">
        <f>PLANURI!BW472</f>
        <v>2020</v>
      </c>
    </row>
    <row r="31" spans="1:33" x14ac:dyDescent="0.2">
      <c r="A31" t="str">
        <f>PLANURI!AX473</f>
        <v>L432.19.03.D4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Mașini și Instalații pentru Agricultură și Industrie Alimentară</v>
      </c>
      <c r="AD31">
        <f>PLANURI!A$12</f>
        <v>20</v>
      </c>
      <c r="AE31">
        <f>PLANURI!B$12</f>
        <v>70</v>
      </c>
      <c r="AF31">
        <f>PLANURI!D$12</f>
        <v>60</v>
      </c>
      <c r="AG31" t="str">
        <f>PLANURI!BW473</f>
        <v>2020</v>
      </c>
    </row>
    <row r="32" spans="1:33" x14ac:dyDescent="0.2">
      <c r="A32" t="str">
        <f>PLANURI!AX474</f>
        <v>L432.19.03.D5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Mașini și Instalații pentru Agricultură și Industrie Alimentară</v>
      </c>
      <c r="AD32">
        <f>PLANURI!A$12</f>
        <v>20</v>
      </c>
      <c r="AE32">
        <f>PLANURI!B$12</f>
        <v>70</v>
      </c>
      <c r="AF32">
        <f>PLANURI!D$12</f>
        <v>60</v>
      </c>
      <c r="AG32" t="str">
        <f>PLANURI!BW474</f>
        <v>2020</v>
      </c>
    </row>
    <row r="33" spans="1:33" x14ac:dyDescent="0.2">
      <c r="A33" t="str">
        <f>PLANURI!AX475</f>
        <v>L432.19.03.D6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Mașini și Instalații pentru Agricultură și Industrie Alimentară</v>
      </c>
      <c r="AD33">
        <f>PLANURI!A$12</f>
        <v>20</v>
      </c>
      <c r="AE33">
        <f>PLANURI!B$12</f>
        <v>70</v>
      </c>
      <c r="AF33">
        <f>PLANURI!D$12</f>
        <v>60</v>
      </c>
      <c r="AG33" t="str">
        <f>PLANURI!BW475</f>
        <v>2020</v>
      </c>
    </row>
    <row r="34" spans="1:33" x14ac:dyDescent="0.2">
      <c r="A34" t="str">
        <f>PLANURI!AX476</f>
        <v>L432.19.03.D7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Mașini și Instalații pentru Agricultură și Industrie Alimentară</v>
      </c>
      <c r="AD34">
        <f>PLANURI!A$12</f>
        <v>20</v>
      </c>
      <c r="AE34">
        <f>PLANURI!B$12</f>
        <v>70</v>
      </c>
      <c r="AF34">
        <f>PLANURI!D$12</f>
        <v>60</v>
      </c>
      <c r="AG34" t="str">
        <f>PLANURI!BW476</f>
        <v>2020</v>
      </c>
    </row>
    <row r="35" spans="1:33" x14ac:dyDescent="0.2">
      <c r="A35" t="str">
        <f>PLANURI!AX477</f>
        <v>L432.19.03.C8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Mașini și Instalații pentru Agricultură și Industrie Alimentară</v>
      </c>
      <c r="AD35">
        <f>PLANURI!A$12</f>
        <v>20</v>
      </c>
      <c r="AE35">
        <f>PLANURI!B$12</f>
        <v>70</v>
      </c>
      <c r="AF35">
        <f>PLANURI!D$12</f>
        <v>60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Mașini și Instalații pentru Agricultură și Industrie Alimentară</v>
      </c>
      <c r="AD36">
        <f>PLANURI!A$12</f>
        <v>20</v>
      </c>
      <c r="AE36">
        <f>PLANURI!B$12</f>
        <v>70</v>
      </c>
      <c r="AF36">
        <f>PLANURI!D$12</f>
        <v>60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Mașini și Instalații pentru Agricultură și Industrie Alimentară</v>
      </c>
      <c r="AD37">
        <f>PLANURI!A$12</f>
        <v>20</v>
      </c>
      <c r="AE37">
        <f>PLANURI!B$12</f>
        <v>70</v>
      </c>
      <c r="AF37">
        <f>PLANURI!D$12</f>
        <v>60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Mașini și Instalații pentru Agricultură și Industrie Alimentară</v>
      </c>
      <c r="AD38">
        <f>PLANURI!A$12</f>
        <v>20</v>
      </c>
      <c r="AE38">
        <f>PLANURI!B$12</f>
        <v>70</v>
      </c>
      <c r="AF38">
        <f>PLANURI!D$12</f>
        <v>60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Mașini și Instalații pentru Agricultură și Industrie Alimentară</v>
      </c>
      <c r="AD39">
        <f>PLANURI!A$12</f>
        <v>20</v>
      </c>
      <c r="AE39">
        <f>PLANURI!B$12</f>
        <v>70</v>
      </c>
      <c r="AF39">
        <f>PLANURI!D$12</f>
        <v>60</v>
      </c>
      <c r="AG39" t="str">
        <f>PLANURI!BW481</f>
        <v/>
      </c>
    </row>
    <row r="40" spans="1:33" x14ac:dyDescent="0.2">
      <c r="A40" t="str">
        <f>PLANURI!AX482</f>
        <v>L432.19.04.D1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Mașini și Instalații pentru Agricultură și Industrie Alimentară</v>
      </c>
      <c r="AD40">
        <f>PLANURI!A$12</f>
        <v>20</v>
      </c>
      <c r="AE40">
        <f>PLANURI!B$12</f>
        <v>70</v>
      </c>
      <c r="AF40">
        <f>PLANURI!D$12</f>
        <v>60</v>
      </c>
      <c r="AG40" t="str">
        <f>PLANURI!BW482</f>
        <v>2020</v>
      </c>
    </row>
    <row r="41" spans="1:33" x14ac:dyDescent="0.2">
      <c r="A41" t="str">
        <f>PLANURI!AX483</f>
        <v>L432.19.04.C2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Mașini și Instalații pentru Agricultură și Industrie Alimentară</v>
      </c>
      <c r="AD41">
        <f>PLANURI!A$12</f>
        <v>20</v>
      </c>
      <c r="AE41">
        <f>PLANURI!B$12</f>
        <v>70</v>
      </c>
      <c r="AF41">
        <f>PLANURI!D$12</f>
        <v>60</v>
      </c>
      <c r="AG41" t="str">
        <f>PLANURI!BW483</f>
        <v>2020</v>
      </c>
    </row>
    <row r="42" spans="1:33" x14ac:dyDescent="0.2">
      <c r="A42" t="str">
        <f>PLANURI!AX484</f>
        <v>L432.19.04.D3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Mașini și Instalații pentru Agricultură și Industrie Alimentară</v>
      </c>
      <c r="AD42">
        <f>PLANURI!A$12</f>
        <v>20</v>
      </c>
      <c r="AE42">
        <f>PLANURI!B$12</f>
        <v>70</v>
      </c>
      <c r="AF42">
        <f>PLANURI!D$12</f>
        <v>60</v>
      </c>
      <c r="AG42" t="str">
        <f>PLANURI!BW484</f>
        <v>2020</v>
      </c>
    </row>
    <row r="43" spans="1:33" x14ac:dyDescent="0.2">
      <c r="A43" t="str">
        <f>PLANURI!AX485</f>
        <v>L432.19.04.D4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Mașini și Instalații pentru Agricultură și Industrie Alimentară</v>
      </c>
      <c r="AD43">
        <f>PLANURI!A$12</f>
        <v>20</v>
      </c>
      <c r="AE43">
        <f>PLANURI!B$12</f>
        <v>70</v>
      </c>
      <c r="AF43">
        <f>PLANURI!D$12</f>
        <v>60</v>
      </c>
      <c r="AG43" t="str">
        <f>PLANURI!BW485</f>
        <v>2020</v>
      </c>
    </row>
    <row r="44" spans="1:33" x14ac:dyDescent="0.2">
      <c r="A44" t="str">
        <f>PLANURI!AX486</f>
        <v>L432.19.04.D5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Mașini și Instalații pentru Agricultură și Industrie Alimentară</v>
      </c>
      <c r="AD44">
        <f>PLANURI!A$12</f>
        <v>20</v>
      </c>
      <c r="AE44">
        <f>PLANURI!B$12</f>
        <v>70</v>
      </c>
      <c r="AF44">
        <f>PLANURI!D$12</f>
        <v>60</v>
      </c>
      <c r="AG44" t="str">
        <f>PLANURI!BW486</f>
        <v>2020</v>
      </c>
    </row>
    <row r="45" spans="1:33" x14ac:dyDescent="0.2">
      <c r="A45" t="str">
        <f>PLANURI!AX487</f>
        <v>L432.19.04.D6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Mașini și Instalații pentru Agricultură și Industrie Alimentară</v>
      </c>
      <c r="AD45">
        <f>PLANURI!A$12</f>
        <v>20</v>
      </c>
      <c r="AE45">
        <f>PLANURI!B$12</f>
        <v>70</v>
      </c>
      <c r="AF45">
        <f>PLANURI!D$12</f>
        <v>60</v>
      </c>
      <c r="AG45" t="str">
        <f>PLANURI!BW487</f>
        <v>2020</v>
      </c>
    </row>
    <row r="46" spans="1:33" x14ac:dyDescent="0.2">
      <c r="A46" t="str">
        <f>PLANURI!AX488</f>
        <v>L432.19.04.D7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Mașini și Instalații pentru Agricultură și Industrie Alimentară</v>
      </c>
      <c r="AD46">
        <f>PLANURI!A$12</f>
        <v>20</v>
      </c>
      <c r="AE46">
        <f>PLANURI!B$12</f>
        <v>70</v>
      </c>
      <c r="AF46">
        <f>PLANURI!D$12</f>
        <v>60</v>
      </c>
      <c r="AG46" t="str">
        <f>PLANURI!BW488</f>
        <v>2020</v>
      </c>
    </row>
    <row r="47" spans="1:33" x14ac:dyDescent="0.2">
      <c r="A47" t="str">
        <f>PLANURI!AX489</f>
        <v>L432.19.04.C8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Mașini și Instalații pentru Agricultură și Industrie Alimentară</v>
      </c>
      <c r="AD47">
        <f>PLANURI!A$12</f>
        <v>20</v>
      </c>
      <c r="AE47">
        <f>PLANURI!B$12</f>
        <v>70</v>
      </c>
      <c r="AF47">
        <f>PLANURI!D$12</f>
        <v>60</v>
      </c>
      <c r="AG47" t="str">
        <f>PLANURI!BW489</f>
        <v>2020</v>
      </c>
    </row>
    <row r="48" spans="1:33" x14ac:dyDescent="0.2">
      <c r="A48" t="str">
        <f>PLANURI!AX490</f>
        <v>L432.19.04.D9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Mașini și Instalații pentru Agricultură și Industrie Alimentară</v>
      </c>
      <c r="AD48">
        <f>PLANURI!A$12</f>
        <v>20</v>
      </c>
      <c r="AE48">
        <f>PLANURI!B$12</f>
        <v>70</v>
      </c>
      <c r="AF48">
        <f>PLANURI!D$12</f>
        <v>60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Mașini și Instalații pentru Agricultură și Industrie Alimentară</v>
      </c>
      <c r="AD49">
        <f>PLANURI!A$12</f>
        <v>20</v>
      </c>
      <c r="AE49">
        <f>PLANURI!B$12</f>
        <v>70</v>
      </c>
      <c r="AF49">
        <f>PLANURI!D$12</f>
        <v>60</v>
      </c>
      <c r="AG49" t="str">
        <f>PLANURI!BW491</f>
        <v/>
      </c>
    </row>
    <row r="50" spans="1:33" x14ac:dyDescent="0.2">
      <c r="A50" t="str">
        <f>PLANURI!AX492</f>
        <v>L432.19.04.11-ij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Mașini și Instalații pentru Agricultură și Industrie Alimentară</v>
      </c>
      <c r="AD50">
        <f>PLANURI!A$12</f>
        <v>20</v>
      </c>
      <c r="AE50">
        <f>PLANURI!B$12</f>
        <v>70</v>
      </c>
      <c r="AF50">
        <f>PLANURI!D$12</f>
        <v>60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Mașini și Instalații pentru Agricultură și Industrie Alimentară</v>
      </c>
      <c r="AD51">
        <f>PLANURI!A$12</f>
        <v>20</v>
      </c>
      <c r="AE51">
        <f>PLANURI!B$12</f>
        <v>70</v>
      </c>
      <c r="AF51">
        <f>PLANURI!D$12</f>
        <v>60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Mașini și Instalații pentru Agricultură și Industrie Alimentară</v>
      </c>
      <c r="AD52">
        <f>PLANURI!A$12</f>
        <v>20</v>
      </c>
      <c r="AE52">
        <f>PLANURI!B$12</f>
        <v>70</v>
      </c>
      <c r="AF52">
        <f>PLANURI!D$12</f>
        <v>60</v>
      </c>
      <c r="AG52" t="e">
        <f>PLANURI!BW494</f>
        <v>#VALUE!</v>
      </c>
    </row>
    <row r="53" spans="1:33" x14ac:dyDescent="0.2">
      <c r="A53" t="str">
        <f>PLANURI!AX495</f>
        <v>L432.19.05.D1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Mașini și Instalații pentru Agricultură și Industrie Alimentară</v>
      </c>
      <c r="AD53">
        <f>PLANURI!A$12</f>
        <v>20</v>
      </c>
      <c r="AE53">
        <f>PLANURI!B$12</f>
        <v>70</v>
      </c>
      <c r="AF53">
        <f>PLANURI!D$12</f>
        <v>60</v>
      </c>
      <c r="AG53" t="str">
        <f>PLANURI!BW495</f>
        <v>2021</v>
      </c>
    </row>
    <row r="54" spans="1:33" x14ac:dyDescent="0.2">
      <c r="A54" t="str">
        <f>PLANURI!AX496</f>
        <v>L432.19.05.D2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Mașini și Instalații pentru Agricultură și Industrie Alimentară</v>
      </c>
      <c r="AD54">
        <f>PLANURI!A$12</f>
        <v>20</v>
      </c>
      <c r="AE54">
        <f>PLANURI!B$12</f>
        <v>70</v>
      </c>
      <c r="AF54">
        <f>PLANURI!D$12</f>
        <v>60</v>
      </c>
      <c r="AG54" t="str">
        <f>PLANURI!BW496</f>
        <v>2021</v>
      </c>
    </row>
    <row r="55" spans="1:33" x14ac:dyDescent="0.2">
      <c r="A55" t="str">
        <f>PLANURI!AX497</f>
        <v>L432.19.05.D3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Mașini și Instalații pentru Agricultură și Industrie Alimentară</v>
      </c>
      <c r="AD55">
        <f>PLANURI!A$12</f>
        <v>20</v>
      </c>
      <c r="AE55">
        <f>PLANURI!B$12</f>
        <v>70</v>
      </c>
      <c r="AF55">
        <f>PLANURI!D$12</f>
        <v>60</v>
      </c>
      <c r="AG55" t="str">
        <f>PLANURI!BW497</f>
        <v>2021</v>
      </c>
    </row>
    <row r="56" spans="1:33" x14ac:dyDescent="0.2">
      <c r="A56" t="str">
        <f>PLANURI!AX498</f>
        <v>L432.19.05.D4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Mașini și Instalații pentru Agricultură și Industrie Alimentară</v>
      </c>
      <c r="AD56">
        <f>PLANURI!A$12</f>
        <v>20</v>
      </c>
      <c r="AE56">
        <f>PLANURI!B$12</f>
        <v>70</v>
      </c>
      <c r="AF56">
        <f>PLANURI!D$12</f>
        <v>60</v>
      </c>
      <c r="AG56" t="str">
        <f>PLANURI!BW498</f>
        <v>2021</v>
      </c>
    </row>
    <row r="57" spans="1:33" x14ac:dyDescent="0.2">
      <c r="A57" t="str">
        <f>PLANURI!AX499</f>
        <v>L432.19.05.D5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Mașini și Instalații pentru Agricultură și Industrie Alimentară</v>
      </c>
      <c r="AD57">
        <f>PLANURI!A$12</f>
        <v>20</v>
      </c>
      <c r="AE57">
        <f>PLANURI!B$12</f>
        <v>70</v>
      </c>
      <c r="AF57">
        <f>PLANURI!D$12</f>
        <v>60</v>
      </c>
      <c r="AG57" t="str">
        <f>PLANURI!BW499</f>
        <v>2021</v>
      </c>
    </row>
    <row r="58" spans="1:33" x14ac:dyDescent="0.2">
      <c r="A58" t="str">
        <f>PLANURI!AX500</f>
        <v>L432.19.05.D6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Mașini și Instalații pentru Agricultură și Industrie Alimentară</v>
      </c>
      <c r="AD58">
        <f>PLANURI!A$12</f>
        <v>20</v>
      </c>
      <c r="AE58">
        <f>PLANURI!B$12</f>
        <v>70</v>
      </c>
      <c r="AF58">
        <f>PLANURI!D$12</f>
        <v>60</v>
      </c>
      <c r="AG58" t="str">
        <f>PLANURI!BW500</f>
        <v>2021</v>
      </c>
    </row>
    <row r="59" spans="1:33" x14ac:dyDescent="0.2">
      <c r="A59" t="str">
        <f>PLANURI!AX501</f>
        <v>L432.19.05.D7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Mașini și Instalații pentru Agricultură și Industrie Alimentară</v>
      </c>
      <c r="AD59">
        <f>PLANURI!A$12</f>
        <v>20</v>
      </c>
      <c r="AE59">
        <f>PLANURI!B$12</f>
        <v>70</v>
      </c>
      <c r="AF59">
        <f>PLANURI!D$12</f>
        <v>60</v>
      </c>
      <c r="AG59" t="str">
        <f>PLANURI!BW501</f>
        <v>2021</v>
      </c>
    </row>
    <row r="60" spans="1:33" x14ac:dyDescent="0.2">
      <c r="A60" t="str">
        <f>PLANURI!AX502</f>
        <v>L432.19.05.D8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Mașini și Instalații pentru Agricultură și Industrie Alimentară</v>
      </c>
      <c r="AD60">
        <f>PLANURI!A$12</f>
        <v>20</v>
      </c>
      <c r="AE60">
        <f>PLANURI!B$12</f>
        <v>70</v>
      </c>
      <c r="AF60">
        <f>PLANURI!D$12</f>
        <v>60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Mașini și Instalații pentru Agricultură și Industrie Alimentară</v>
      </c>
      <c r="AD61">
        <f>PLANURI!A$12</f>
        <v>20</v>
      </c>
      <c r="AE61">
        <f>PLANURI!B$12</f>
        <v>70</v>
      </c>
      <c r="AF61">
        <f>PLANURI!D$12</f>
        <v>60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Mașini și Instalații pentru Agricultură și Industrie Alimentară</v>
      </c>
      <c r="AD62">
        <f>PLANURI!A$12</f>
        <v>20</v>
      </c>
      <c r="AE62">
        <f>PLANURI!B$12</f>
        <v>70</v>
      </c>
      <c r="AF62">
        <f>PLANURI!D$12</f>
        <v>60</v>
      </c>
      <c r="AG62" t="str">
        <f>PLANURI!BW504</f>
        <v/>
      </c>
    </row>
    <row r="63" spans="1:33" x14ac:dyDescent="0.2">
      <c r="A63" t="str">
        <f>PLANURI!AX505</f>
        <v>L432.19.05.11-ij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Mașini și Instalații pentru Agricultură și Industrie Alimentară</v>
      </c>
      <c r="AD63">
        <f>PLANURI!A$12</f>
        <v>20</v>
      </c>
      <c r="AE63">
        <f>PLANURI!B$12</f>
        <v>70</v>
      </c>
      <c r="AF63">
        <f>PLANURI!D$12</f>
        <v>60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Mașini și Instalații pentru Agricultură și Industrie Alimentară</v>
      </c>
      <c r="AD64">
        <f>PLANURI!A$12</f>
        <v>20</v>
      </c>
      <c r="AE64">
        <f>PLANURI!B$12</f>
        <v>70</v>
      </c>
      <c r="AF64">
        <f>PLANURI!D$12</f>
        <v>60</v>
      </c>
      <c r="AG64" t="str">
        <f>PLANURI!BW506</f>
        <v/>
      </c>
    </row>
    <row r="65" spans="1:33" x14ac:dyDescent="0.2">
      <c r="A65" t="str">
        <f>PLANURI!AX507</f>
        <v>L432.19.06.D1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Mașini și Instalații pentru Agricultură și Industrie Alimentară</v>
      </c>
      <c r="AD65">
        <f>PLANURI!A$12</f>
        <v>20</v>
      </c>
      <c r="AE65">
        <f>PLANURI!B$12</f>
        <v>70</v>
      </c>
      <c r="AF65">
        <f>PLANURI!D$12</f>
        <v>60</v>
      </c>
      <c r="AG65" t="str">
        <f>PLANURI!BW507</f>
        <v>2021</v>
      </c>
    </row>
    <row r="66" spans="1:33" x14ac:dyDescent="0.2">
      <c r="A66" t="str">
        <f>PLANURI!AX508</f>
        <v>L432.19.06.D2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Mașini și Instalații pentru Agricultură și Industrie Alimentară</v>
      </c>
      <c r="AD66">
        <f>PLANURI!A$12</f>
        <v>20</v>
      </c>
      <c r="AE66">
        <f>PLANURI!B$12</f>
        <v>70</v>
      </c>
      <c r="AF66">
        <f>PLANURI!D$12</f>
        <v>60</v>
      </c>
      <c r="AG66" t="str">
        <f>PLANURI!BW508</f>
        <v>2021</v>
      </c>
    </row>
    <row r="67" spans="1:33" x14ac:dyDescent="0.2">
      <c r="A67" t="str">
        <f>PLANURI!AX509</f>
        <v>L432.19.06.D3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Mașini și Instalații pentru Agricultură și Industrie Alimentară</v>
      </c>
      <c r="AD67">
        <f>PLANURI!A$12</f>
        <v>20</v>
      </c>
      <c r="AE67">
        <f>PLANURI!B$12</f>
        <v>70</v>
      </c>
      <c r="AF67">
        <f>PLANURI!D$12</f>
        <v>60</v>
      </c>
      <c r="AG67" t="str">
        <f>PLANURI!BW509</f>
        <v>2021</v>
      </c>
    </row>
    <row r="68" spans="1:33" x14ac:dyDescent="0.2">
      <c r="A68" t="str">
        <f>PLANURI!AX510</f>
        <v>L432.19.06.D4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Mașini și Instalații pentru Agricultură și Industrie Alimentară</v>
      </c>
      <c r="AD68">
        <f>PLANURI!A$12</f>
        <v>20</v>
      </c>
      <c r="AE68">
        <f>PLANURI!B$12</f>
        <v>70</v>
      </c>
      <c r="AF68">
        <f>PLANURI!D$12</f>
        <v>60</v>
      </c>
      <c r="AG68" t="str">
        <f>PLANURI!BW510</f>
        <v>2021</v>
      </c>
    </row>
    <row r="69" spans="1:33" x14ac:dyDescent="0.2">
      <c r="A69" t="str">
        <f>PLANURI!AX511</f>
        <v>L432.19.06.S5-ij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Mașini și Instalații pentru Agricultură și Industrie Alimentară</v>
      </c>
      <c r="AD69">
        <f>PLANURI!A$12</f>
        <v>20</v>
      </c>
      <c r="AE69">
        <f>PLANURI!B$12</f>
        <v>70</v>
      </c>
      <c r="AF69">
        <f>PLANURI!D$12</f>
        <v>60</v>
      </c>
      <c r="AG69" t="str">
        <f>PLANURI!BW511</f>
        <v/>
      </c>
    </row>
    <row r="70" spans="1:33" x14ac:dyDescent="0.2">
      <c r="A70" t="str">
        <f>PLANURI!AX512</f>
        <v>L432.19.06.S6-ij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Mașini și Instalații pentru Agricultură și Industrie Alimentară</v>
      </c>
      <c r="AD70">
        <f>PLANURI!A$12</f>
        <v>20</v>
      </c>
      <c r="AE70">
        <f>PLANURI!B$12</f>
        <v>70</v>
      </c>
      <c r="AF70">
        <f>PLANURI!D$12</f>
        <v>60</v>
      </c>
      <c r="AG70" t="str">
        <f>PLANURI!BW512</f>
        <v/>
      </c>
    </row>
    <row r="71" spans="1:33" x14ac:dyDescent="0.2">
      <c r="A71" t="str">
        <f>PLANURI!AX513</f>
        <v>L432.19.06.S7-ij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Mașini și Instalații pentru Agricultură și Industrie Alimentară</v>
      </c>
      <c r="AD71">
        <f>PLANURI!A$12</f>
        <v>20</v>
      </c>
      <c r="AE71">
        <f>PLANURI!B$12</f>
        <v>70</v>
      </c>
      <c r="AF71">
        <f>PLANURI!D$12</f>
        <v>60</v>
      </c>
      <c r="AG71" t="str">
        <f>PLANURI!BW513</f>
        <v/>
      </c>
    </row>
    <row r="72" spans="1:33" x14ac:dyDescent="0.2">
      <c r="A72" t="str">
        <f>PLANURI!AX514</f>
        <v>L432.19.06.S8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Mașini și Instalații pentru Agricultură și Industrie Alimentară</v>
      </c>
      <c r="AD72">
        <f>PLANURI!A$12</f>
        <v>20</v>
      </c>
      <c r="AE72">
        <f>PLANURI!B$12</f>
        <v>70</v>
      </c>
      <c r="AF72">
        <f>PLANURI!D$12</f>
        <v>60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Mașini și Instalații pentru Agricultură și Industrie Alimentară</v>
      </c>
      <c r="AD73">
        <f>PLANURI!A$12</f>
        <v>20</v>
      </c>
      <c r="AE73">
        <f>PLANURI!B$12</f>
        <v>70</v>
      </c>
      <c r="AF73">
        <f>PLANURI!D$12</f>
        <v>60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Mașini și Instalații pentru Agricultură și Industrie Alimentară</v>
      </c>
      <c r="AD74">
        <f>PLANURI!A$12</f>
        <v>20</v>
      </c>
      <c r="AE74">
        <f>PLANURI!B$12</f>
        <v>70</v>
      </c>
      <c r="AF74">
        <f>PLANURI!D$12</f>
        <v>60</v>
      </c>
      <c r="AG74" t="str">
        <f>PLANURI!BW516</f>
        <v/>
      </c>
    </row>
    <row r="75" spans="1:33" x14ac:dyDescent="0.2">
      <c r="A75" t="str">
        <f>PLANURI!AX517</f>
        <v>L432.19.06.11-ij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Mașini și Instalații pentru Agricultură și Industrie Alimentară</v>
      </c>
      <c r="AD75">
        <f>PLANURI!A$12</f>
        <v>20</v>
      </c>
      <c r="AE75">
        <f>PLANURI!B$12</f>
        <v>70</v>
      </c>
      <c r="AF75">
        <f>PLANURI!D$12</f>
        <v>60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Mașini și Instalații pentru Agricultură și Industrie Alimentară</v>
      </c>
      <c r="AD76">
        <f>PLANURI!A$12</f>
        <v>20</v>
      </c>
      <c r="AE76">
        <f>PLANURI!B$12</f>
        <v>70</v>
      </c>
      <c r="AF76">
        <f>PLANURI!D$12</f>
        <v>60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Mașini și Instalații pentru Agricultură și Industrie Alimentară</v>
      </c>
      <c r="AD77">
        <f>PLANURI!A$12</f>
        <v>20</v>
      </c>
      <c r="AE77">
        <f>PLANURI!B$12</f>
        <v>70</v>
      </c>
      <c r="AF77">
        <f>PLANURI!D$12</f>
        <v>60</v>
      </c>
      <c r="AG77" t="e">
        <f>PLANURI!BW519</f>
        <v>#VALUE!</v>
      </c>
    </row>
    <row r="78" spans="1:33" x14ac:dyDescent="0.2">
      <c r="A78" t="str">
        <f>PLANURI!AX520</f>
        <v>L432.19.07.C1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Mașini și Instalații pentru Agricultură și Industrie Alimentară</v>
      </c>
      <c r="AD78">
        <f>PLANURI!A$12</f>
        <v>20</v>
      </c>
      <c r="AE78">
        <f>PLANURI!B$12</f>
        <v>70</v>
      </c>
      <c r="AF78">
        <f>PLANURI!D$12</f>
        <v>60</v>
      </c>
      <c r="AG78" t="str">
        <f>PLANURI!BW520</f>
        <v>2022</v>
      </c>
    </row>
    <row r="79" spans="1:33" x14ac:dyDescent="0.2">
      <c r="A79" t="str">
        <f>PLANURI!AX521</f>
        <v>L432.19.07.S2-ij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Mașini și Instalații pentru Agricultură și Industrie Alimentară</v>
      </c>
      <c r="AD79">
        <f>PLANURI!A$12</f>
        <v>20</v>
      </c>
      <c r="AE79">
        <f>PLANURI!B$12</f>
        <v>70</v>
      </c>
      <c r="AF79">
        <f>PLANURI!D$12</f>
        <v>60</v>
      </c>
      <c r="AG79" t="str">
        <f>PLANURI!BW521</f>
        <v/>
      </c>
    </row>
    <row r="80" spans="1:33" x14ac:dyDescent="0.2">
      <c r="A80" t="str">
        <f>PLANURI!AX522</f>
        <v>L432.19.07.S3-ij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Mașini și Instalații pentru Agricultură și Industrie Alimentară</v>
      </c>
      <c r="AD80">
        <f>PLANURI!A$12</f>
        <v>20</v>
      </c>
      <c r="AE80">
        <f>PLANURI!B$12</f>
        <v>70</v>
      </c>
      <c r="AF80">
        <f>PLANURI!D$12</f>
        <v>60</v>
      </c>
      <c r="AG80" t="str">
        <f>PLANURI!BW522</f>
        <v/>
      </c>
    </row>
    <row r="81" spans="1:33" x14ac:dyDescent="0.2">
      <c r="A81" t="str">
        <f>PLANURI!AX523</f>
        <v>L432.19.07.S4-ij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Mașini și Instalații pentru Agricultură și Industrie Alimentară</v>
      </c>
      <c r="AD81">
        <f>PLANURI!A$12</f>
        <v>20</v>
      </c>
      <c r="AE81">
        <f>PLANURI!B$12</f>
        <v>70</v>
      </c>
      <c r="AF81">
        <f>PLANURI!D$12</f>
        <v>60</v>
      </c>
      <c r="AG81" t="str">
        <f>PLANURI!BW523</f>
        <v/>
      </c>
    </row>
    <row r="82" spans="1:33" x14ac:dyDescent="0.2">
      <c r="A82" t="str">
        <f>PLANURI!AX524</f>
        <v>L432.19.07.S5-ij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Mașini și Instalații pentru Agricultură și Industrie Alimentară</v>
      </c>
      <c r="AD82">
        <f>PLANURI!A$12</f>
        <v>20</v>
      </c>
      <c r="AE82">
        <f>PLANURI!B$12</f>
        <v>70</v>
      </c>
      <c r="AF82">
        <f>PLANURI!D$12</f>
        <v>60</v>
      </c>
      <c r="AG82" t="str">
        <f>PLANURI!BW524</f>
        <v/>
      </c>
    </row>
    <row r="83" spans="1:33" x14ac:dyDescent="0.2">
      <c r="A83" t="str">
        <f>PLANURI!AX525</f>
        <v>L432.19.07.S6-ij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Mașini și Instalații pentru Agricultură și Industrie Alimentară</v>
      </c>
      <c r="AD83">
        <f>PLANURI!A$12</f>
        <v>20</v>
      </c>
      <c r="AE83">
        <f>PLANURI!B$12</f>
        <v>70</v>
      </c>
      <c r="AF83">
        <f>PLANURI!D$12</f>
        <v>60</v>
      </c>
      <c r="AG83" t="str">
        <f>PLANURI!BW525</f>
        <v/>
      </c>
    </row>
    <row r="84" spans="1:33" x14ac:dyDescent="0.2">
      <c r="A84" t="str">
        <f>PLANURI!AX526</f>
        <v>L432.19.07.S7-ij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Mașini și Instalații pentru Agricultură și Industrie Alimentară</v>
      </c>
      <c r="AD84">
        <f>PLANURI!A$12</f>
        <v>20</v>
      </c>
      <c r="AE84">
        <f>PLANURI!B$12</f>
        <v>70</v>
      </c>
      <c r="AF84">
        <f>PLANURI!D$12</f>
        <v>60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Mașini și Instalații pentru Agricultură și Industrie Alimentară</v>
      </c>
      <c r="AD85">
        <f>PLANURI!A$12</f>
        <v>20</v>
      </c>
      <c r="AE85">
        <f>PLANURI!B$12</f>
        <v>70</v>
      </c>
      <c r="AF85">
        <f>PLANURI!D$12</f>
        <v>60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Mașini și Instalații pentru Agricultură și Industrie Alimentară</v>
      </c>
      <c r="AD86">
        <f>PLANURI!A$12</f>
        <v>20</v>
      </c>
      <c r="AE86">
        <f>PLANURI!B$12</f>
        <v>70</v>
      </c>
      <c r="AF86">
        <f>PLANURI!D$12</f>
        <v>60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Mașini și Instalații pentru Agricultură și Industrie Alimentară</v>
      </c>
      <c r="AD87">
        <f>PLANURI!A$12</f>
        <v>20</v>
      </c>
      <c r="AE87">
        <f>PLANURI!B$12</f>
        <v>70</v>
      </c>
      <c r="AF87">
        <f>PLANURI!D$12</f>
        <v>60</v>
      </c>
      <c r="AG87" t="str">
        <f>PLANURI!BW529</f>
        <v/>
      </c>
    </row>
    <row r="88" spans="1:33" x14ac:dyDescent="0.2">
      <c r="A88" t="str">
        <f>PLANURI!AX530</f>
        <v>L432.19.07.11-ij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Mașini și Instalații pentru Agricultură și Industrie Alimentară</v>
      </c>
      <c r="AD88">
        <f>PLANURI!A$12</f>
        <v>20</v>
      </c>
      <c r="AE88">
        <f>PLANURI!B$12</f>
        <v>70</v>
      </c>
      <c r="AF88">
        <f>PLANURI!D$12</f>
        <v>60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Mașini și Instalații pentru Agricultură și Industrie Alimentară</v>
      </c>
      <c r="AD89">
        <f>PLANURI!A$12</f>
        <v>20</v>
      </c>
      <c r="AE89">
        <f>PLANURI!B$12</f>
        <v>70</v>
      </c>
      <c r="AF89">
        <f>PLANURI!D$12</f>
        <v>60</v>
      </c>
      <c r="AG89" t="str">
        <f>PLANURI!BW531</f>
        <v/>
      </c>
    </row>
    <row r="90" spans="1:33" x14ac:dyDescent="0.2">
      <c r="A90" t="str">
        <f>PLANURI!AX532</f>
        <v>L432.19.08.C1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Mașini și Instalații pentru Agricultură și Industrie Alimentară</v>
      </c>
      <c r="AD90">
        <f>PLANURI!A$12</f>
        <v>20</v>
      </c>
      <c r="AE90">
        <f>PLANURI!B$12</f>
        <v>70</v>
      </c>
      <c r="AF90">
        <f>PLANURI!D$12</f>
        <v>60</v>
      </c>
      <c r="AG90" t="str">
        <f>PLANURI!BW532</f>
        <v>2022</v>
      </c>
    </row>
    <row r="91" spans="1:33" x14ac:dyDescent="0.2">
      <c r="A91" t="str">
        <f>PLANURI!AX533</f>
        <v>L432.19.08.C2</v>
      </c>
      <c r="B91">
        <f>PLANURI!AY533</f>
        <v>2</v>
      </c>
      <c r="C91" t="str">
        <f>PLANURI!AZ533</f>
        <v>Comunicare</v>
      </c>
      <c r="D91">
        <f>PLANURI!BA533</f>
        <v>4</v>
      </c>
      <c r="E91" t="str">
        <f>PLANURI!BB533</f>
        <v>8</v>
      </c>
      <c r="F91" t="str">
        <f>PLANURI!BC533</f>
        <v>D</v>
      </c>
      <c r="G91" t="str">
        <f>PLANURI!BD533</f>
        <v>DI</v>
      </c>
      <c r="H91">
        <f>PLANURI!BE533</f>
        <v>1</v>
      </c>
      <c r="I91">
        <f>PLANURI!BF533</f>
        <v>1</v>
      </c>
      <c r="J91">
        <f>PLANURI!BG533</f>
        <v>2</v>
      </c>
      <c r="K91">
        <f>PLANURI!BH533</f>
        <v>14</v>
      </c>
      <c r="L91">
        <f>PLANURI!BI533</f>
        <v>14</v>
      </c>
      <c r="M91">
        <f>PLANURI!BJ533</f>
        <v>28</v>
      </c>
      <c r="N91">
        <f>PLANURI!BK533</f>
        <v>0</v>
      </c>
      <c r="O91">
        <f>PLANURI!BL533</f>
        <v>0</v>
      </c>
      <c r="P91">
        <f>PLANURI!BM533</f>
        <v>0</v>
      </c>
      <c r="Q91">
        <f>PLANURI!BN533</f>
        <v>0</v>
      </c>
      <c r="R91" t="str">
        <f>PLANURI!BO533</f>
        <v>0</v>
      </c>
      <c r="S91">
        <f>PLANURI!BP533</f>
        <v>0</v>
      </c>
      <c r="T91">
        <f>PLANURI!BQ533</f>
        <v>-0.2</v>
      </c>
      <c r="U91">
        <f>PLANURI!BR533</f>
        <v>-3</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Mașini și Instalații pentru Agricultură și Industrie Alimentară</v>
      </c>
      <c r="AD91">
        <f>PLANURI!A$12</f>
        <v>20</v>
      </c>
      <c r="AE91">
        <f>PLANURI!B$12</f>
        <v>70</v>
      </c>
      <c r="AF91">
        <f>PLANURI!D$12</f>
        <v>60</v>
      </c>
      <c r="AG91" t="str">
        <f>PLANURI!BW533</f>
        <v>2022</v>
      </c>
    </row>
    <row r="92" spans="1:33" x14ac:dyDescent="0.2">
      <c r="A92" t="str">
        <f>PLANURI!AX534</f>
        <v>L432.19.08.S3-ij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Mașini și Instalații pentru Agricultură și Industrie Alimentară</v>
      </c>
      <c r="AD92">
        <f>PLANURI!A$12</f>
        <v>20</v>
      </c>
      <c r="AE92">
        <f>PLANURI!B$12</f>
        <v>70</v>
      </c>
      <c r="AF92">
        <f>PLANURI!D$12</f>
        <v>60</v>
      </c>
      <c r="AG92" t="str">
        <f>PLANURI!BW534</f>
        <v/>
      </c>
    </row>
    <row r="93" spans="1:33" x14ac:dyDescent="0.2">
      <c r="A93" t="str">
        <f>PLANURI!AX535</f>
        <v>L432.19.08.S4-ij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Mașini și Instalații pentru Agricultură și Industrie Alimentară</v>
      </c>
      <c r="AD93">
        <f>PLANURI!A$12</f>
        <v>20</v>
      </c>
      <c r="AE93">
        <f>PLANURI!B$12</f>
        <v>70</v>
      </c>
      <c r="AF93">
        <f>PLANURI!D$12</f>
        <v>60</v>
      </c>
      <c r="AG93" t="str">
        <f>PLANURI!BW535</f>
        <v/>
      </c>
    </row>
    <row r="94" spans="1:33" x14ac:dyDescent="0.2">
      <c r="A94" t="str">
        <f>PLANURI!AX536</f>
        <v>L432.19.08.S5-ij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Mașini și Instalații pentru Agricultură și Industrie Alimentară</v>
      </c>
      <c r="AD94">
        <f>PLANURI!A$12</f>
        <v>20</v>
      </c>
      <c r="AE94">
        <f>PLANURI!B$12</f>
        <v>70</v>
      </c>
      <c r="AF94">
        <f>PLANURI!D$12</f>
        <v>60</v>
      </c>
      <c r="AG94" t="str">
        <f>PLANURI!BW536</f>
        <v/>
      </c>
    </row>
    <row r="95" spans="1:33" x14ac:dyDescent="0.2">
      <c r="A95" t="str">
        <f>PLANURI!AX537</f>
        <v>L432.19.08.S6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Mașini și Instalații pentru Agricultură și Industrie Alimentară</v>
      </c>
      <c r="AD95">
        <f>PLANURI!A$12</f>
        <v>20</v>
      </c>
      <c r="AE95">
        <f>PLANURI!B$12</f>
        <v>70</v>
      </c>
      <c r="AF95">
        <f>PLANURI!D$12</f>
        <v>60</v>
      </c>
      <c r="AG95" t="str">
        <f>PLANURI!BW537</f>
        <v>2022</v>
      </c>
    </row>
    <row r="96" spans="1:33" x14ac:dyDescent="0.2">
      <c r="A96" t="str">
        <f>PLANURI!AX538</f>
        <v>L432.19.08.7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Mașini și Instalații pentru Agricultură și Industrie Alimentară</v>
      </c>
      <c r="AD96">
        <f>PLANURI!A$12</f>
        <v>20</v>
      </c>
      <c r="AE96">
        <f>PLANURI!B$12</f>
        <v>70</v>
      </c>
      <c r="AF96">
        <f>PLANURI!D$12</f>
        <v>60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Mașini și Instalații pentru Agricultură și Industrie Alimentară</v>
      </c>
      <c r="AD97">
        <f>PLANURI!A$12</f>
        <v>20</v>
      </c>
      <c r="AE97">
        <f>PLANURI!B$12</f>
        <v>70</v>
      </c>
      <c r="AF97">
        <f>PLANURI!D$12</f>
        <v>60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Mașini și Instalații pentru Agricultură și Industrie Alimentară</v>
      </c>
      <c r="AD98">
        <f>PLANURI!A$12</f>
        <v>20</v>
      </c>
      <c r="AE98">
        <f>PLANURI!B$12</f>
        <v>70</v>
      </c>
      <c r="AF98">
        <f>PLANURI!D$12</f>
        <v>60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Mașini și Instalații pentru Agricultură și Industrie Alimentară</v>
      </c>
      <c r="AD99">
        <f>PLANURI!A$12</f>
        <v>20</v>
      </c>
      <c r="AE99">
        <f>PLANURI!B$12</f>
        <v>70</v>
      </c>
      <c r="AF99">
        <f>PLANURI!D$12</f>
        <v>60</v>
      </c>
      <c r="AG99" t="str">
        <f>PLANURI!BW541</f>
        <v/>
      </c>
    </row>
    <row r="100" spans="1:33" x14ac:dyDescent="0.2">
      <c r="A100" t="str">
        <f>PLANURI!AX542</f>
        <v>L432.19.08.11-ij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Mașini și Instalații pentru Agricultură și Industrie Alimentară</v>
      </c>
      <c r="AD100">
        <f>PLANURI!A$12</f>
        <v>20</v>
      </c>
      <c r="AE100">
        <f>PLANURI!B$12</f>
        <v>70</v>
      </c>
      <c r="AF100">
        <f>PLANURI!D$12</f>
        <v>60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Mașini și Instalații pentru Agricultură și Industrie Alimentară</v>
      </c>
      <c r="AD101">
        <f>PLANURI!A$12</f>
        <v>20</v>
      </c>
      <c r="AE101">
        <f>PLANURI!B$12</f>
        <v>70</v>
      </c>
      <c r="AF101">
        <f>PLANURI!D$12</f>
        <v>60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Mașini și Instalații pentru Agricultură și Industrie Alimentară</v>
      </c>
      <c r="AD102">
        <f>PLANURI!A$12</f>
        <v>20</v>
      </c>
      <c r="AE102">
        <f>PLANURI!B$12</f>
        <v>70</v>
      </c>
      <c r="AF102">
        <f>PLANURI!D$12</f>
        <v>60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Mașini și Instalații pentru Agricultură și Industrie Alimentară</v>
      </c>
      <c r="AD103">
        <f>PLANURI!A$12</f>
        <v>20</v>
      </c>
      <c r="AE103">
        <f>PLANURI!B$12</f>
        <v>70</v>
      </c>
      <c r="AF103">
        <f>PLANURI!D$12</f>
        <v>60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Mașini și Instalații pentru Agricultură și Industrie Alimentară</v>
      </c>
      <c r="AD104">
        <f>PLANURI!A$12</f>
        <v>20</v>
      </c>
      <c r="AE104">
        <f>PLANURI!B$12</f>
        <v>70</v>
      </c>
      <c r="AF104">
        <f>PLANURI!D$12</f>
        <v>60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Mașini și Instalații pentru Agricultură și Industrie Alimentară</v>
      </c>
      <c r="AD105">
        <f>PLANURI!A$12</f>
        <v>20</v>
      </c>
      <c r="AE105">
        <f>PLANURI!B$12</f>
        <v>70</v>
      </c>
      <c r="AF105">
        <f>PLANURI!D$12</f>
        <v>60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Mașini și Instalații pentru Agricultură și Industrie Alimentară</v>
      </c>
      <c r="AD106">
        <f>PLANURI!A$12</f>
        <v>20</v>
      </c>
      <c r="AE106">
        <f>PLANURI!B$12</f>
        <v>70</v>
      </c>
      <c r="AF106">
        <f>PLANURI!D$12</f>
        <v>60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Mașini și Instalații pentru Agricultură și Industrie Alimentară</v>
      </c>
      <c r="AD107">
        <f>PLANURI!A$12</f>
        <v>20</v>
      </c>
      <c r="AE107">
        <f>PLANURI!B$12</f>
        <v>70</v>
      </c>
      <c r="AF107">
        <f>PLANURI!D$12</f>
        <v>60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Mașini și Instalații pentru Agricultură și Industrie Alimentară</v>
      </c>
      <c r="AD108">
        <f>PLANURI!A$12</f>
        <v>20</v>
      </c>
      <c r="AE108">
        <f>PLANURI!B$12</f>
        <v>70</v>
      </c>
      <c r="AF108">
        <f>PLANURI!D$12</f>
        <v>60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Mașini și Instalații pentru Agricultură și Industrie Alimentară</v>
      </c>
      <c r="AD109">
        <f>PLANURI!A$12</f>
        <v>20</v>
      </c>
      <c r="AE109">
        <f>PLANURI!B$12</f>
        <v>70</v>
      </c>
      <c r="AF109">
        <f>PLANURI!D$12</f>
        <v>60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Mașini și Instalații pentru Agricultură și Industrie Alimentară</v>
      </c>
      <c r="AD110">
        <f>PLANURI!A$12</f>
        <v>20</v>
      </c>
      <c r="AE110">
        <f>PLANURI!B$12</f>
        <v>70</v>
      </c>
      <c r="AF110">
        <f>PLANURI!D$12</f>
        <v>60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Mașini și Instalații pentru Agricultură și Industrie Alimentară</v>
      </c>
      <c r="AD111">
        <f>PLANURI!A$12</f>
        <v>20</v>
      </c>
      <c r="AE111">
        <f>PLANURI!B$12</f>
        <v>70</v>
      </c>
      <c r="AF111">
        <f>PLANURI!D$12</f>
        <v>60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Mașini și Instalații pentru Agricultură și Industrie Alimentară</v>
      </c>
      <c r="AD112">
        <f>PLANURI!A$12</f>
        <v>20</v>
      </c>
      <c r="AE112">
        <f>PLANURI!B$12</f>
        <v>70</v>
      </c>
      <c r="AF112">
        <f>PLANURI!D$12</f>
        <v>60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Mașini și Instalații pentru Agricultură și Industrie Alimentară</v>
      </c>
      <c r="AD113">
        <f>PLANURI!A$12</f>
        <v>20</v>
      </c>
      <c r="AE113">
        <f>PLANURI!B$12</f>
        <v>70</v>
      </c>
      <c r="AF113">
        <f>PLANURI!D$12</f>
        <v>60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Mașini și Instalații pentru Agricultură și Industrie Alimentară</v>
      </c>
      <c r="AD114">
        <f>PLANURI!A$12</f>
        <v>20</v>
      </c>
      <c r="AE114">
        <f>PLANURI!B$12</f>
        <v>70</v>
      </c>
      <c r="AF114">
        <f>PLANURI!D$12</f>
        <v>60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Mașini și Instalații pentru Agricultură și Industrie Alimentară</v>
      </c>
      <c r="AD115">
        <f>PLANURI!A$12</f>
        <v>20</v>
      </c>
      <c r="AE115">
        <f>PLANURI!B$12</f>
        <v>70</v>
      </c>
      <c r="AF115">
        <f>PLANURI!D$12</f>
        <v>60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Mașini și Instalații pentru Agricultură și Industrie Alimentară</v>
      </c>
      <c r="AD116">
        <f>PLANURI!A$12</f>
        <v>20</v>
      </c>
      <c r="AE116">
        <f>PLANURI!B$12</f>
        <v>70</v>
      </c>
      <c r="AF116">
        <f>PLANURI!D$12</f>
        <v>60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Mașini și Instalații pentru Agricultură și Industrie Alimentară</v>
      </c>
      <c r="AD117">
        <f>PLANURI!A$12</f>
        <v>20</v>
      </c>
      <c r="AE117">
        <f>PLANURI!B$12</f>
        <v>70</v>
      </c>
      <c r="AF117">
        <f>PLANURI!D$12</f>
        <v>60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Mașini și Instalații pentru Agricultură și Industrie Alimentară</v>
      </c>
      <c r="AD118">
        <f>PLANURI!A$12</f>
        <v>20</v>
      </c>
      <c r="AE118">
        <f>PLANURI!B$12</f>
        <v>70</v>
      </c>
      <c r="AF118">
        <f>PLANURI!D$12</f>
        <v>60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Mașini și Instalații pentru Agricultură și Industrie Alimentară</v>
      </c>
      <c r="AD119">
        <f>PLANURI!A$12</f>
        <v>20</v>
      </c>
      <c r="AE119">
        <f>PLANURI!B$12</f>
        <v>70</v>
      </c>
      <c r="AF119">
        <f>PLANURI!D$12</f>
        <v>60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Mașini și Instalații pentru Agricultură și Industrie Alimentară</v>
      </c>
      <c r="AD120">
        <f>PLANURI!A$12</f>
        <v>20</v>
      </c>
      <c r="AE120">
        <f>PLANURI!B$12</f>
        <v>70</v>
      </c>
      <c r="AF120">
        <f>PLANURI!D$12</f>
        <v>60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Mașini și Instalații pentru Agricultură și Industrie Alimentară</v>
      </c>
      <c r="AD121">
        <f>PLANURI!A$12</f>
        <v>20</v>
      </c>
      <c r="AE121">
        <f>PLANURI!B$12</f>
        <v>70</v>
      </c>
      <c r="AF121">
        <f>PLANURI!D$12</f>
        <v>60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Mașini și Instalații pentru Agricultură și Industrie Alimentară</v>
      </c>
      <c r="AD122">
        <f>PLANURI!A$12</f>
        <v>20</v>
      </c>
      <c r="AE122">
        <f>PLANURI!B$12</f>
        <v>70</v>
      </c>
      <c r="AF122">
        <f>PLANURI!D$12</f>
        <v>60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Mașini și Instalații pentru Agricultură și Industrie Alimentară</v>
      </c>
      <c r="AD123">
        <f>PLANURI!A$12</f>
        <v>20</v>
      </c>
      <c r="AE123">
        <f>PLANURI!B$12</f>
        <v>70</v>
      </c>
      <c r="AF123">
        <f>PLANURI!D$12</f>
        <v>60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Mașini și Instalații pentru Agricultură și Industrie Alimentară</v>
      </c>
      <c r="AD124">
        <f>PLANURI!A$12</f>
        <v>20</v>
      </c>
      <c r="AE124">
        <f>PLANURI!B$12</f>
        <v>70</v>
      </c>
      <c r="AF124">
        <f>PLANURI!D$12</f>
        <v>60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Mașini și Instalații pentru Agricultură și Industrie Alimentară</v>
      </c>
      <c r="AD125">
        <f>PLANURI!A$12</f>
        <v>20</v>
      </c>
      <c r="AE125">
        <f>PLANURI!B$12</f>
        <v>70</v>
      </c>
      <c r="AF125">
        <f>PLANURI!D$12</f>
        <v>60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Mașini și Instalații pentru Agricultură și Industrie Alimentară</v>
      </c>
      <c r="AD126">
        <f>PLANURI!A$12</f>
        <v>20</v>
      </c>
      <c r="AE126">
        <f>PLANURI!B$12</f>
        <v>70</v>
      </c>
      <c r="AF126">
        <f>PLANURI!D$12</f>
        <v>60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Mașini și Instalații pentru Agricultură și Industrie Alimentară</v>
      </c>
      <c r="AD127">
        <f>PLANURI!A$12</f>
        <v>20</v>
      </c>
      <c r="AE127">
        <f>PLANURI!B$12</f>
        <v>70</v>
      </c>
      <c r="AF127">
        <f>PLANURI!D$12</f>
        <v>60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Mașini și Instalații pentru Agricultură și Industrie Alimentară</v>
      </c>
      <c r="AD128">
        <f>PLANURI!A$12</f>
        <v>20</v>
      </c>
      <c r="AE128">
        <f>PLANURI!B$12</f>
        <v>70</v>
      </c>
      <c r="AF128">
        <f>PLANURI!D$12</f>
        <v>60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Mașini și Instalații pentru Agricultură și Industrie Alimentară</v>
      </c>
      <c r="AD129">
        <f>PLANURI!A$12</f>
        <v>20</v>
      </c>
      <c r="AE129">
        <f>PLANURI!B$12</f>
        <v>70</v>
      </c>
      <c r="AF129">
        <f>PLANURI!D$12</f>
        <v>60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Mașini și Instalații pentru Agricultură și Industrie Alimentară</v>
      </c>
      <c r="AD130">
        <f>PLANURI!A$12</f>
        <v>20</v>
      </c>
      <c r="AE130">
        <f>PLANURI!B$12</f>
        <v>70</v>
      </c>
      <c r="AF130">
        <f>PLANURI!D$12</f>
        <v>60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Mașini și Instalații pentru Agricultură și Industrie Alimentară</v>
      </c>
      <c r="AD131">
        <f>PLANURI!A$12</f>
        <v>20</v>
      </c>
      <c r="AE131">
        <f>PLANURI!B$12</f>
        <v>70</v>
      </c>
      <c r="AF131">
        <f>PLANURI!D$12</f>
        <v>60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Mașini și Instalații pentru Agricultură și Industrie Alimentară</v>
      </c>
      <c r="AD132">
        <f>PLANURI!A$12</f>
        <v>20</v>
      </c>
      <c r="AE132">
        <f>PLANURI!B$12</f>
        <v>70</v>
      </c>
      <c r="AF132">
        <f>PLANURI!D$12</f>
        <v>60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Mașini și Instalații pentru Agricultură și Industrie Alimentară</v>
      </c>
      <c r="AD133">
        <f>PLANURI!A$12</f>
        <v>20</v>
      </c>
      <c r="AE133">
        <f>PLANURI!B$12</f>
        <v>70</v>
      </c>
      <c r="AF133">
        <f>PLANURI!D$12</f>
        <v>60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Mașini și Instalații pentru Agricultură și Industrie Alimentară</v>
      </c>
      <c r="AD134">
        <f>PLANURI!A$12</f>
        <v>20</v>
      </c>
      <c r="AE134">
        <f>PLANURI!B$12</f>
        <v>70</v>
      </c>
      <c r="AF134">
        <f>PLANURI!D$12</f>
        <v>60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Mașini și Instalații pentru Agricultură și Industrie Alimentară</v>
      </c>
      <c r="AD135">
        <f>PLANURI!A$12</f>
        <v>20</v>
      </c>
      <c r="AE135">
        <f>PLANURI!B$12</f>
        <v>70</v>
      </c>
      <c r="AF135">
        <f>PLANURI!D$12</f>
        <v>60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Mașini și Instalații pentru Agricultură și Industrie Alimentară</v>
      </c>
      <c r="AD136">
        <f>PLANURI!A$12</f>
        <v>20</v>
      </c>
      <c r="AE136">
        <f>PLANURI!B$12</f>
        <v>70</v>
      </c>
      <c r="AF136">
        <f>PLANURI!D$12</f>
        <v>60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Mașini și Instalații pentru Agricultură și Industrie Alimentară</v>
      </c>
      <c r="AD137">
        <f>PLANURI!A$12</f>
        <v>20</v>
      </c>
      <c r="AE137">
        <f>PLANURI!B$12</f>
        <v>70</v>
      </c>
      <c r="AF137">
        <f>PLANURI!D$12</f>
        <v>60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Mașini și Instalații pentru Agricultură și Industrie Alimentară</v>
      </c>
      <c r="AD138">
        <f>PLANURI!A$12</f>
        <v>20</v>
      </c>
      <c r="AE138">
        <f>PLANURI!B$12</f>
        <v>70</v>
      </c>
      <c r="AF138">
        <f>PLANURI!D$12</f>
        <v>60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Mașini și Instalații pentru Agricultură și Industrie Alimentară</v>
      </c>
      <c r="AD139">
        <f>PLANURI!A$12</f>
        <v>20</v>
      </c>
      <c r="AE139">
        <f>PLANURI!B$12</f>
        <v>70</v>
      </c>
      <c r="AF139">
        <f>PLANURI!D$12</f>
        <v>60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Mașini și Instalații pentru Agricultură și Industrie Alimentară</v>
      </c>
      <c r="AD140">
        <f>PLANURI!A$12</f>
        <v>20</v>
      </c>
      <c r="AE140">
        <f>PLANURI!B$12</f>
        <v>70</v>
      </c>
      <c r="AF140">
        <f>PLANURI!D$12</f>
        <v>60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Mașini și Instalații pentru Agricultură și Industrie Alimentară</v>
      </c>
      <c r="AD141">
        <f>PLANURI!A$12</f>
        <v>20</v>
      </c>
      <c r="AE141">
        <f>PLANURI!B$12</f>
        <v>70</v>
      </c>
      <c r="AF141">
        <f>PLANURI!D$12</f>
        <v>60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Mașini și Instalații pentru Agricultură și Industrie Alimentară</v>
      </c>
      <c r="AD142">
        <f>PLANURI!A$12</f>
        <v>20</v>
      </c>
      <c r="AE142">
        <f>PLANURI!B$12</f>
        <v>70</v>
      </c>
      <c r="AF142">
        <f>PLANURI!D$12</f>
        <v>60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Mașini și Instalații pentru Agricultură și Industrie Alimentară</v>
      </c>
      <c r="AD143">
        <f>PLANURI!A$12</f>
        <v>20</v>
      </c>
      <c r="AE143">
        <f>PLANURI!B$12</f>
        <v>70</v>
      </c>
      <c r="AF143">
        <f>PLANURI!D$12</f>
        <v>60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Mașini și Instalații pentru Agricultură și Industrie Alimentară</v>
      </c>
      <c r="AD144">
        <f>PLANURI!A$12</f>
        <v>20</v>
      </c>
      <c r="AE144">
        <f>PLANURI!B$12</f>
        <v>70</v>
      </c>
      <c r="AF144">
        <f>PLANURI!D$12</f>
        <v>60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Mașini și Instalații pentru Agricultură și Industrie Alimentară</v>
      </c>
      <c r="AD145">
        <f>PLANURI!A$12</f>
        <v>20</v>
      </c>
      <c r="AE145">
        <f>PLANURI!B$12</f>
        <v>70</v>
      </c>
      <c r="AF145">
        <f>PLANURI!D$12</f>
        <v>60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Mașini și Instalații pentru Agricultură și Industrie Alimentară</v>
      </c>
      <c r="AD146">
        <f>PLANURI!A$12</f>
        <v>20</v>
      </c>
      <c r="AE146">
        <f>PLANURI!B$12</f>
        <v>70</v>
      </c>
      <c r="AF146">
        <f>PLANURI!D$12</f>
        <v>60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Mașini și Instalații pentru Agricultură și Industrie Alimentară</v>
      </c>
      <c r="AD147">
        <f>PLANURI!A$12</f>
        <v>20</v>
      </c>
      <c r="AE147">
        <f>PLANURI!B$12</f>
        <v>70</v>
      </c>
      <c r="AF147">
        <f>PLANURI!D$12</f>
        <v>60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Mașini și Instalații pentru Agricultură și Industrie Alimentară</v>
      </c>
      <c r="AD148">
        <f>PLANURI!A$12</f>
        <v>20</v>
      </c>
      <c r="AE148">
        <f>PLANURI!B$12</f>
        <v>70</v>
      </c>
      <c r="AF148">
        <f>PLANURI!D$12</f>
        <v>60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Mașini și Instalații pentru Agricultură și Industrie Alimentară</v>
      </c>
      <c r="AD149">
        <f>PLANURI!A$12</f>
        <v>20</v>
      </c>
      <c r="AE149">
        <f>PLANURI!B$12</f>
        <v>70</v>
      </c>
      <c r="AF149">
        <f>PLANURI!D$12</f>
        <v>60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Mașini și Instalații pentru Agricultură și Industrie Alimentară</v>
      </c>
      <c r="AD150">
        <f>PLANURI!A$12</f>
        <v>20</v>
      </c>
      <c r="AE150">
        <f>PLANURI!B$12</f>
        <v>70</v>
      </c>
      <c r="AF150">
        <f>PLANURI!D$12</f>
        <v>60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Mașini și Instalații pentru Agricultură și Industrie Alimentară</v>
      </c>
      <c r="AD151">
        <f>PLANURI!A$12</f>
        <v>20</v>
      </c>
      <c r="AE151">
        <f>PLANURI!B$12</f>
        <v>70</v>
      </c>
      <c r="AF151">
        <f>PLANURI!D$12</f>
        <v>60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Mașini și Instalații pentru Agricultură și Industrie Alimentară</v>
      </c>
      <c r="AD152">
        <f>PLANURI!A$12</f>
        <v>20</v>
      </c>
      <c r="AE152">
        <f>PLANURI!B$12</f>
        <v>70</v>
      </c>
      <c r="AF152">
        <f>PLANURI!D$12</f>
        <v>60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Mașini și Instalații pentru Agricultură și Industrie Alimentară</v>
      </c>
      <c r="AD153">
        <f>PLANURI!A$12</f>
        <v>20</v>
      </c>
      <c r="AE153">
        <f>PLANURI!B$12</f>
        <v>70</v>
      </c>
      <c r="AF153">
        <f>PLANURI!D$12</f>
        <v>60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Mașini și Instalații pentru Agricultură și Industrie Alimentară</v>
      </c>
      <c r="AD154">
        <f>PLANURI!A$12</f>
        <v>20</v>
      </c>
      <c r="AE154">
        <f>PLANURI!B$12</f>
        <v>70</v>
      </c>
      <c r="AF154">
        <f>PLANURI!D$12</f>
        <v>60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Mașini și Instalații pentru Agricultură și Industrie Alimentară</v>
      </c>
      <c r="AD155">
        <f>PLANURI!A$12</f>
        <v>20</v>
      </c>
      <c r="AE155">
        <f>PLANURI!B$12</f>
        <v>70</v>
      </c>
      <c r="AF155">
        <f>PLANURI!D$12</f>
        <v>60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Mașini și Instalații pentru Agricultură și Industrie Alimentară</v>
      </c>
      <c r="AD156">
        <f>PLANURI!A$12</f>
        <v>20</v>
      </c>
      <c r="AE156">
        <f>PLANURI!B$12</f>
        <v>70</v>
      </c>
      <c r="AF156">
        <f>PLANURI!D$12</f>
        <v>60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Mașini și Instalații pentru Agricultură și Industrie Alimentară</v>
      </c>
      <c r="AD157">
        <f>PLANURI!A$12</f>
        <v>20</v>
      </c>
      <c r="AE157">
        <f>PLANURI!B$12</f>
        <v>70</v>
      </c>
      <c r="AF157">
        <f>PLANURI!D$12</f>
        <v>60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Mașini și Instalații pentru Agricultură și Industrie Alimentară</v>
      </c>
      <c r="AD158">
        <f>PLANURI!A$12</f>
        <v>20</v>
      </c>
      <c r="AE158">
        <f>PLANURI!B$12</f>
        <v>70</v>
      </c>
      <c r="AF158">
        <f>PLANURI!D$12</f>
        <v>60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Mașini și Instalații pentru Agricultură și Industrie Alimentară</v>
      </c>
      <c r="AD159">
        <f>PLANURI!A$12</f>
        <v>20</v>
      </c>
      <c r="AE159">
        <f>PLANURI!B$12</f>
        <v>70</v>
      </c>
      <c r="AF159">
        <f>PLANURI!D$12</f>
        <v>60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Mașini și Instalații pentru Agricultură și Industrie Alimentară</v>
      </c>
      <c r="AD160">
        <f>PLANURI!A$12</f>
        <v>20</v>
      </c>
      <c r="AE160">
        <f>PLANURI!B$12</f>
        <v>70</v>
      </c>
      <c r="AF160">
        <f>PLANURI!D$12</f>
        <v>60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Mașini și Instalații pentru Agricultură și Industrie Alimentară</v>
      </c>
      <c r="AD161">
        <f>PLANURI!A$12</f>
        <v>20</v>
      </c>
      <c r="AE161">
        <f>PLANURI!B$12</f>
        <v>70</v>
      </c>
      <c r="AF161">
        <f>PLANURI!D$12</f>
        <v>60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Mașini și Instalații pentru Agricultură și Industrie Alimentară</v>
      </c>
      <c r="AD162">
        <f>PLANURI!A$12</f>
        <v>20</v>
      </c>
      <c r="AE162">
        <f>PLANURI!B$12</f>
        <v>70</v>
      </c>
      <c r="AF162">
        <f>PLANURI!D$12</f>
        <v>60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Mașini și Instalații pentru Agricultură și Industrie Alimentară</v>
      </c>
      <c r="AD163">
        <f>PLANURI!A$12</f>
        <v>20</v>
      </c>
      <c r="AE163">
        <f>PLANURI!B$12</f>
        <v>70</v>
      </c>
      <c r="AF163">
        <f>PLANURI!D$12</f>
        <v>60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Mașini și Instalații pentru Agricultură și Industrie Alimentară</v>
      </c>
      <c r="AD164">
        <f>PLANURI!A$12</f>
        <v>20</v>
      </c>
      <c r="AE164">
        <f>PLANURI!B$12</f>
        <v>70</v>
      </c>
      <c r="AF164">
        <f>PLANURI!D$12</f>
        <v>60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Mașini și Instalații pentru Agricultură și Industrie Alimentară</v>
      </c>
      <c r="AD165">
        <f>PLANURI!A$12</f>
        <v>20</v>
      </c>
      <c r="AE165">
        <f>PLANURI!B$12</f>
        <v>70</v>
      </c>
      <c r="AF165">
        <f>PLANURI!D$12</f>
        <v>60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Mașini și Instalații pentru Agricultură și Industrie Alimentară</v>
      </c>
      <c r="AD166">
        <f>PLANURI!A$12</f>
        <v>20</v>
      </c>
      <c r="AE166">
        <f>PLANURI!B$12</f>
        <v>70</v>
      </c>
      <c r="AF166">
        <f>PLANURI!D$12</f>
        <v>60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Mașini și Instalații pentru Agricultură și Industrie Alimentară</v>
      </c>
      <c r="AD167">
        <f>PLANURI!A$12</f>
        <v>20</v>
      </c>
      <c r="AE167">
        <f>PLANURI!B$12</f>
        <v>70</v>
      </c>
      <c r="AF167">
        <f>PLANURI!D$12</f>
        <v>60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Mașini și Instalații pentru Agricultură și Industrie Alimentară</v>
      </c>
      <c r="AD168">
        <f>PLANURI!A$12</f>
        <v>20</v>
      </c>
      <c r="AE168">
        <f>PLANURI!B$12</f>
        <v>70</v>
      </c>
      <c r="AF168">
        <f>PLANURI!D$12</f>
        <v>60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Mașini și Instalații pentru Agricultură și Industrie Alimentară</v>
      </c>
      <c r="AD169">
        <f>PLANURI!A$12</f>
        <v>20</v>
      </c>
      <c r="AE169">
        <f>PLANURI!B$12</f>
        <v>70</v>
      </c>
      <c r="AF169">
        <f>PLANURI!D$12</f>
        <v>60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Mașini și Instalații pentru Agricultură și Industrie Alimentară</v>
      </c>
      <c r="AD170">
        <f>PLANURI!A$12</f>
        <v>20</v>
      </c>
      <c r="AE170">
        <f>PLANURI!B$12</f>
        <v>70</v>
      </c>
      <c r="AF170">
        <f>PLANURI!D$12</f>
        <v>60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Mașini și Instalații pentru Agricultură și Industrie Alimentară</v>
      </c>
      <c r="AD171">
        <f>PLANURI!A$12</f>
        <v>20</v>
      </c>
      <c r="AE171">
        <f>PLANURI!B$12</f>
        <v>70</v>
      </c>
      <c r="AF171">
        <f>PLANURI!D$12</f>
        <v>60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Mașini și Instalații pentru Agricultură și Industrie Alimentară</v>
      </c>
      <c r="AD172">
        <f>PLANURI!A$12</f>
        <v>20</v>
      </c>
      <c r="AE172">
        <f>PLANURI!B$12</f>
        <v>70</v>
      </c>
      <c r="AF172">
        <f>PLANURI!D$12</f>
        <v>60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Mașini și Instalații pentru Agricultură și Industrie Alimentară</v>
      </c>
      <c r="AD173">
        <f>PLANURI!A$12</f>
        <v>20</v>
      </c>
      <c r="AE173">
        <f>PLANURI!B$12</f>
        <v>70</v>
      </c>
      <c r="AF173">
        <f>PLANURI!D$12</f>
        <v>60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Mașini și Instalații pentru Agricultură și Industrie Alimentară</v>
      </c>
      <c r="AD174">
        <f>PLANURI!A$12</f>
        <v>20</v>
      </c>
      <c r="AE174">
        <f>PLANURI!B$12</f>
        <v>70</v>
      </c>
      <c r="AF174">
        <f>PLANURI!D$12</f>
        <v>60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Mașini și Instalații pentru Agricultură și Industrie Alimentară</v>
      </c>
      <c r="AD175">
        <f>PLANURI!A$12</f>
        <v>20</v>
      </c>
      <c r="AE175">
        <f>PLANURI!B$12</f>
        <v>70</v>
      </c>
      <c r="AF175">
        <f>PLANURI!D$12</f>
        <v>60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Mașini și Instalații pentru Agricultură și Industrie Alimentară</v>
      </c>
      <c r="AD176">
        <f>PLANURI!A$12</f>
        <v>20</v>
      </c>
      <c r="AE176">
        <f>PLANURI!B$12</f>
        <v>70</v>
      </c>
      <c r="AF176">
        <f>PLANURI!D$12</f>
        <v>60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Mașini și Instalații pentru Agricultură și Industrie Alimentară</v>
      </c>
      <c r="AD177">
        <f>PLANURI!A$12</f>
        <v>20</v>
      </c>
      <c r="AE177">
        <f>PLANURI!B$12</f>
        <v>70</v>
      </c>
      <c r="AF177">
        <f>PLANURI!D$12</f>
        <v>60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Mașini și Instalații pentru Agricultură și Industrie Alimentară</v>
      </c>
      <c r="AD178">
        <f>PLANURI!A$12</f>
        <v>20</v>
      </c>
      <c r="AE178">
        <f>PLANURI!B$12</f>
        <v>70</v>
      </c>
      <c r="AF178">
        <f>PLANURI!D$12</f>
        <v>60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Mașini și Instalații pentru Agricultură și Industrie Alimentară</v>
      </c>
      <c r="AD179">
        <f>PLANURI!A$12</f>
        <v>20</v>
      </c>
      <c r="AE179">
        <f>PLANURI!B$12</f>
        <v>70</v>
      </c>
      <c r="AF179">
        <f>PLANURI!D$12</f>
        <v>60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Mașini și Instalații pentru Agricultură și Industrie Alimentară</v>
      </c>
      <c r="AD180">
        <f>PLANURI!A$12</f>
        <v>20</v>
      </c>
      <c r="AE180">
        <f>PLANURI!B$12</f>
        <v>70</v>
      </c>
      <c r="AF180">
        <f>PLANURI!D$12</f>
        <v>60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Mașini și Instalații pentru Agricultură și Industrie Alimentară</v>
      </c>
      <c r="AD181">
        <f>PLANURI!A$12</f>
        <v>20</v>
      </c>
      <c r="AE181">
        <f>PLANURI!B$12</f>
        <v>70</v>
      </c>
      <c r="AF181">
        <f>PLANURI!D$12</f>
        <v>60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Mașini și Instalații pentru Agricultură și Industrie Alimentară</v>
      </c>
      <c r="AD182">
        <f>PLANURI!A$12</f>
        <v>20</v>
      </c>
      <c r="AE182">
        <f>PLANURI!B$12</f>
        <v>70</v>
      </c>
      <c r="AF182">
        <f>PLANURI!D$12</f>
        <v>60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Mașini și Instalații pentru Agricultură și Industrie Alimentară</v>
      </c>
      <c r="AD183">
        <f>PLANURI!A$12</f>
        <v>20</v>
      </c>
      <c r="AE183">
        <f>PLANURI!B$12</f>
        <v>70</v>
      </c>
      <c r="AF183">
        <f>PLANURI!D$12</f>
        <v>60</v>
      </c>
      <c r="AG183" t="str">
        <f>PLANURI!BW625</f>
        <v/>
      </c>
    </row>
    <row r="184" spans="1:33" x14ac:dyDescent="0.2">
      <c r="A184" t="str">
        <f>PLANURI!AX626</f>
        <v>L432.19.06.S5-01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Mașini și Instalații pentru Agricultură și Industrie Alimentară</v>
      </c>
      <c r="AD184">
        <f>PLANURI!A$12</f>
        <v>20</v>
      </c>
      <c r="AE184">
        <f>PLANURI!B$12</f>
        <v>70</v>
      </c>
      <c r="AF184">
        <f>PLANURI!D$12</f>
        <v>60</v>
      </c>
      <c r="AG184" t="str">
        <f>PLANURI!BW626</f>
        <v>2021</v>
      </c>
    </row>
    <row r="185" spans="1:33" x14ac:dyDescent="0.2">
      <c r="A185" t="str">
        <f>PLANURI!AX627</f>
        <v>L432.19.06.S5-02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Mașini și Instalații pentru Agricultură și Industrie Alimentară</v>
      </c>
      <c r="AD185">
        <f>PLANURI!A$12</f>
        <v>20</v>
      </c>
      <c r="AE185">
        <f>PLANURI!B$12</f>
        <v>70</v>
      </c>
      <c r="AF185">
        <f>PLANURI!D$12</f>
        <v>60</v>
      </c>
      <c r="AG185" t="str">
        <f>PLANURI!BW627</f>
        <v>2021</v>
      </c>
    </row>
    <row r="186" spans="1:33" x14ac:dyDescent="0.2">
      <c r="A186" t="str">
        <f>PLANURI!AX628</f>
        <v>L432.19.06.S6-03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Mașini și Instalații pentru Agricultură și Industrie Alimentară</v>
      </c>
      <c r="AD186">
        <f>PLANURI!A$12</f>
        <v>20</v>
      </c>
      <c r="AE186">
        <f>PLANURI!B$12</f>
        <v>70</v>
      </c>
      <c r="AF186">
        <f>PLANURI!D$12</f>
        <v>60</v>
      </c>
      <c r="AG186" t="str">
        <f>PLANURI!BW628</f>
        <v>2021</v>
      </c>
    </row>
    <row r="187" spans="1:33" x14ac:dyDescent="0.2">
      <c r="A187" t="str">
        <f>PLANURI!AX629</f>
        <v>L432.19.06.S6-04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Mașini și Instalații pentru Agricultură și Industrie Alimentară</v>
      </c>
      <c r="AD187">
        <f>PLANURI!A$12</f>
        <v>20</v>
      </c>
      <c r="AE187">
        <f>PLANURI!B$12</f>
        <v>70</v>
      </c>
      <c r="AF187">
        <f>PLANURI!D$12</f>
        <v>60</v>
      </c>
      <c r="AG187" t="str">
        <f>PLANURI!BW629</f>
        <v>2021</v>
      </c>
    </row>
    <row r="188" spans="1:33" x14ac:dyDescent="0.2">
      <c r="A188" t="str">
        <f>PLANURI!AX630</f>
        <v>L432.19.06.S7-05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Mașini și Instalații pentru Agricultură și Industrie Alimentară</v>
      </c>
      <c r="AD188">
        <f>PLANURI!A$12</f>
        <v>20</v>
      </c>
      <c r="AE188">
        <f>PLANURI!B$12</f>
        <v>70</v>
      </c>
      <c r="AF188">
        <f>PLANURI!D$12</f>
        <v>60</v>
      </c>
      <c r="AG188" t="str">
        <f>PLANURI!BW630</f>
        <v>2021</v>
      </c>
    </row>
    <row r="189" spans="1:33" x14ac:dyDescent="0.2">
      <c r="A189" t="str">
        <f>PLANURI!AX631</f>
        <v>L432.19.06.S7-06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Mașini și Instalații pentru Agricultură și Industrie Alimentară</v>
      </c>
      <c r="AD189">
        <f>PLANURI!A$12</f>
        <v>20</v>
      </c>
      <c r="AE189">
        <f>PLANURI!B$12</f>
        <v>70</v>
      </c>
      <c r="AF189">
        <f>PLANURI!D$12</f>
        <v>60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Mașini și Instalații pentru Agricultură și Industrie Alimentară</v>
      </c>
      <c r="AD190">
        <f>PLANURI!A$12</f>
        <v>20</v>
      </c>
      <c r="AE190">
        <f>PLANURI!B$12</f>
        <v>70</v>
      </c>
      <c r="AF190">
        <f>PLANURI!D$12</f>
        <v>60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Mașini și Instalații pentru Agricultură și Industrie Alimentară</v>
      </c>
      <c r="AD191">
        <f>PLANURI!A$12</f>
        <v>20</v>
      </c>
      <c r="AE191">
        <f>PLANURI!B$12</f>
        <v>70</v>
      </c>
      <c r="AF191">
        <f>PLANURI!D$12</f>
        <v>60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Mașini și Instalații pentru Agricultură și Industrie Alimentară</v>
      </c>
      <c r="AD192">
        <f>PLANURI!A$12</f>
        <v>20</v>
      </c>
      <c r="AE192">
        <f>PLANURI!B$12</f>
        <v>70</v>
      </c>
      <c r="AF192">
        <f>PLANURI!D$12</f>
        <v>60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Mașini și Instalații pentru Agricultură și Industrie Alimentară</v>
      </c>
      <c r="AD193">
        <f>PLANURI!A$12</f>
        <v>20</v>
      </c>
      <c r="AE193">
        <f>PLANURI!B$12</f>
        <v>70</v>
      </c>
      <c r="AF193">
        <f>PLANURI!D$12</f>
        <v>60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Mașini și Instalații pentru Agricultură și Industrie Alimentară</v>
      </c>
      <c r="AD194">
        <f>PLANURI!A$12</f>
        <v>20</v>
      </c>
      <c r="AE194">
        <f>PLANURI!B$12</f>
        <v>70</v>
      </c>
      <c r="AF194">
        <f>PLANURI!D$12</f>
        <v>60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Mașini și Instalații pentru Agricultură și Industrie Alimentară</v>
      </c>
      <c r="AD195">
        <f>PLANURI!A$12</f>
        <v>20</v>
      </c>
      <c r="AE195">
        <f>PLANURI!B$12</f>
        <v>70</v>
      </c>
      <c r="AF195">
        <f>PLANURI!D$12</f>
        <v>60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Mașini și Instalații pentru Agricultură și Industrie Alimentară</v>
      </c>
      <c r="AD196">
        <f>PLANURI!A$12</f>
        <v>20</v>
      </c>
      <c r="AE196">
        <f>PLANURI!B$12</f>
        <v>70</v>
      </c>
      <c r="AF196">
        <f>PLANURI!D$12</f>
        <v>60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Mașini și Instalații pentru Agricultură și Industrie Alimentară</v>
      </c>
      <c r="AD197">
        <f>PLANURI!A$12</f>
        <v>20</v>
      </c>
      <c r="AE197">
        <f>PLANURI!B$12</f>
        <v>70</v>
      </c>
      <c r="AF197">
        <f>PLANURI!D$12</f>
        <v>60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Mașini și Instalații pentru Agricultură și Industrie Alimentară</v>
      </c>
      <c r="AD198">
        <f>PLANURI!A$12</f>
        <v>20</v>
      </c>
      <c r="AE198">
        <f>PLANURI!B$12</f>
        <v>70</v>
      </c>
      <c r="AF198">
        <f>PLANURI!D$12</f>
        <v>60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Mașini și Instalații pentru Agricultură și Industrie Alimentară</v>
      </c>
      <c r="AD199">
        <f>PLANURI!A$12</f>
        <v>20</v>
      </c>
      <c r="AE199">
        <f>PLANURI!B$12</f>
        <v>70</v>
      </c>
      <c r="AF199">
        <f>PLANURI!D$12</f>
        <v>60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Mașini și Instalații pentru Agricultură și Industrie Alimentară</v>
      </c>
      <c r="AD200">
        <f>PLANURI!A$12</f>
        <v>20</v>
      </c>
      <c r="AE200">
        <f>PLANURI!B$12</f>
        <v>70</v>
      </c>
      <c r="AF200">
        <f>PLANURI!D$12</f>
        <v>60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Mașini și Instalații pentru Agricultură și Industrie Alimentară</v>
      </c>
      <c r="AD201">
        <f>PLANURI!A$12</f>
        <v>20</v>
      </c>
      <c r="AE201">
        <f>PLANURI!B$12</f>
        <v>70</v>
      </c>
      <c r="AF201">
        <f>PLANURI!D$12</f>
        <v>60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Mașini și Instalații pentru Agricultură și Industrie Alimentară</v>
      </c>
      <c r="AD202">
        <f>PLANURI!A$12</f>
        <v>20</v>
      </c>
      <c r="AE202">
        <f>PLANURI!B$12</f>
        <v>70</v>
      </c>
      <c r="AF202">
        <f>PLANURI!D$12</f>
        <v>60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Mașini și Instalații pentru Agricultură și Industrie Alimentară</v>
      </c>
      <c r="AD203">
        <f>PLANURI!A$12</f>
        <v>20</v>
      </c>
      <c r="AE203">
        <f>PLANURI!B$12</f>
        <v>70</v>
      </c>
      <c r="AF203">
        <f>PLANURI!D$12</f>
        <v>60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Mașini și Instalații pentru Agricultură și Industrie Alimentară</v>
      </c>
      <c r="AD204">
        <f>PLANURI!A$12</f>
        <v>20</v>
      </c>
      <c r="AE204">
        <f>PLANURI!B$12</f>
        <v>70</v>
      </c>
      <c r="AF204">
        <f>PLANURI!D$12</f>
        <v>60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Mașini și Instalații pentru Agricultură și Industrie Alimentară</v>
      </c>
      <c r="AD205">
        <f>PLANURI!A$12</f>
        <v>20</v>
      </c>
      <c r="AE205">
        <f>PLANURI!B$12</f>
        <v>70</v>
      </c>
      <c r="AF205">
        <f>PLANURI!D$12</f>
        <v>60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Mașini și Instalații pentru Agricultură și Industrie Alimentară</v>
      </c>
      <c r="AD206">
        <f>PLANURI!A$12</f>
        <v>20</v>
      </c>
      <c r="AE206">
        <f>PLANURI!B$12</f>
        <v>70</v>
      </c>
      <c r="AF206">
        <f>PLANURI!D$12</f>
        <v>60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Mașini și Instalații pentru Agricultură și Industrie Alimentară</v>
      </c>
      <c r="AD207">
        <f>PLANURI!A$12</f>
        <v>20</v>
      </c>
      <c r="AE207">
        <f>PLANURI!B$12</f>
        <v>70</v>
      </c>
      <c r="AF207">
        <f>PLANURI!D$12</f>
        <v>60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Mașini și Instalații pentru Agricultură și Industrie Alimentară</v>
      </c>
      <c r="AD208">
        <f>PLANURI!A$12</f>
        <v>20</v>
      </c>
      <c r="AE208">
        <f>PLANURI!B$12</f>
        <v>70</v>
      </c>
      <c r="AF208">
        <f>PLANURI!D$12</f>
        <v>60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Mașini și Instalații pentru Agricultură și Industrie Alimentară</v>
      </c>
      <c r="AD209">
        <f>PLANURI!A$12</f>
        <v>20</v>
      </c>
      <c r="AE209">
        <f>PLANURI!B$12</f>
        <v>70</v>
      </c>
      <c r="AF209">
        <f>PLANURI!D$12</f>
        <v>60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Mașini și Instalații pentru Agricultură și Industrie Alimentară</v>
      </c>
      <c r="AD210">
        <f>PLANURI!A$12</f>
        <v>20</v>
      </c>
      <c r="AE210">
        <f>PLANURI!B$12</f>
        <v>70</v>
      </c>
      <c r="AF210">
        <f>PLANURI!D$12</f>
        <v>60</v>
      </c>
      <c r="AG210" t="str">
        <f>PLANURI!BW652</f>
        <v/>
      </c>
    </row>
    <row r="211" spans="1:33" x14ac:dyDescent="0.2">
      <c r="A211" t="str">
        <f>PLANURI!AX653</f>
        <v>L432.19.07.S2-01</v>
      </c>
      <c r="B211">
        <f>PLANURI!AY653</f>
        <v>1</v>
      </c>
      <c r="C211" t="str">
        <f>PLANURI!AZ653</f>
        <v>Opțional 1-împachetat
 Utilaje pentru produse vegetale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5.9</v>
      </c>
      <c r="U211">
        <f>PLANURI!BR653</f>
        <v>83</v>
      </c>
      <c r="V211">
        <f>PLANURI!BS653</f>
        <v>5</v>
      </c>
      <c r="W211" t="str">
        <f>PLANURI!BT653</f>
        <v>DS</v>
      </c>
      <c r="X211">
        <f>PLANURI!BU653</f>
        <v>8.9</v>
      </c>
      <c r="Y211">
        <f>PLANURI!BV653</f>
        <v>125</v>
      </c>
      <c r="Z211" t="str">
        <f>PLANURI!A$4</f>
        <v>Facultatea de Mecanică</v>
      </c>
      <c r="AA211" t="str">
        <f>PLANURI!H$6</f>
        <v xml:space="preserve"> Ştiinţe inginereşti</v>
      </c>
      <c r="AB211">
        <f>PLANURI!C$12</f>
        <v>180</v>
      </c>
      <c r="AC211" t="str">
        <f>PLANURI!H$9</f>
        <v>Mașini și Instalații pentru Agricultură și Industrie Alimentară</v>
      </c>
      <c r="AD211">
        <f>PLANURI!A$12</f>
        <v>20</v>
      </c>
      <c r="AE211">
        <f>PLANURI!B$12</f>
        <v>70</v>
      </c>
      <c r="AF211">
        <f>PLANURI!D$12</f>
        <v>60</v>
      </c>
      <c r="AG211" t="str">
        <f>PLANURI!BW653</f>
        <v>2022</v>
      </c>
    </row>
    <row r="212" spans="1:33" x14ac:dyDescent="0.2">
      <c r="A212" t="str">
        <f>PLANURI!AX654</f>
        <v>L432.19.07.S3-02</v>
      </c>
      <c r="B212">
        <f>PLANURI!AY654</f>
        <v>2</v>
      </c>
      <c r="C212" t="str">
        <f>PLANURI!AZ654</f>
        <v>Opțional 2-împachetat
Utilaje pentru morărit și panificație  (*)</v>
      </c>
      <c r="D212">
        <f>PLANURI!BA654</f>
        <v>4</v>
      </c>
      <c r="E212" t="str">
        <f>PLANURI!BB654</f>
        <v>7</v>
      </c>
      <c r="F212" t="str">
        <f>PLANURI!BC654</f>
        <v>E</v>
      </c>
      <c r="G212" t="str">
        <f>PLANURI!BD654</f>
        <v>DO</v>
      </c>
      <c r="H212">
        <f>PLANURI!WL654</f>
        <v>0</v>
      </c>
      <c r="I212">
        <f>PLANURI!BF654</f>
        <v>2.5</v>
      </c>
      <c r="J212">
        <f>PLANURI!BG654</f>
        <v>4.5</v>
      </c>
      <c r="K212">
        <f>PLANURI!BH654</f>
        <v>28</v>
      </c>
      <c r="L212">
        <f>PLANURI!BI654</f>
        <v>35</v>
      </c>
      <c r="M212">
        <f>PLANURI!BJ654</f>
        <v>63</v>
      </c>
      <c r="N212">
        <f>PLANURI!BK654</f>
        <v>0</v>
      </c>
      <c r="O212">
        <f>PLANURI!BL654</f>
        <v>0</v>
      </c>
      <c r="P212">
        <f>PLANURI!BM654</f>
        <v>0</v>
      </c>
      <c r="Q212">
        <f>PLANURI!BN654</f>
        <v>0</v>
      </c>
      <c r="R212">
        <f>PLANURI!BO654</f>
        <v>0</v>
      </c>
      <c r="S212">
        <f>PLANURI!BP654</f>
        <v>0</v>
      </c>
      <c r="T212">
        <f>PLANURI!BQ654</f>
        <v>4.4000000000000004</v>
      </c>
      <c r="U212">
        <f>PLANURI!BR654</f>
        <v>62</v>
      </c>
      <c r="V212">
        <f>PLANURI!BS654</f>
        <v>5</v>
      </c>
      <c r="W212" t="str">
        <f>PLANURI!BT654</f>
        <v>DS</v>
      </c>
      <c r="X212">
        <f>PLANURI!BU654</f>
        <v>8.9</v>
      </c>
      <c r="Y212">
        <f>PLANURI!BV654</f>
        <v>125</v>
      </c>
      <c r="Z212" t="str">
        <f>PLANURI!A$4</f>
        <v>Facultatea de Mecanică</v>
      </c>
      <c r="AA212" t="str">
        <f>PLANURI!H$6</f>
        <v xml:space="preserve"> Ştiinţe inginereşti</v>
      </c>
      <c r="AB212">
        <f>PLANURI!C$12</f>
        <v>180</v>
      </c>
      <c r="AC212" t="str">
        <f>PLANURI!H$9</f>
        <v>Mașini și Instalații pentru Agricultură și Industrie Alimentară</v>
      </c>
      <c r="AD212">
        <f>PLANURI!A$12</f>
        <v>20</v>
      </c>
      <c r="AE212">
        <f>PLANURI!B$12</f>
        <v>70</v>
      </c>
      <c r="AF212">
        <f>PLANURI!D$12</f>
        <v>60</v>
      </c>
      <c r="AG212" t="str">
        <f>PLANURI!BW654</f>
        <v>2022</v>
      </c>
    </row>
    <row r="213" spans="1:33" x14ac:dyDescent="0.2">
      <c r="A213" t="str">
        <f>PLANURI!AX655</f>
        <v>L432.19.07.S4-03</v>
      </c>
      <c r="B213">
        <f>PLANURI!AY655</f>
        <v>3</v>
      </c>
      <c r="C213" t="str">
        <f>PLANURI!AZ655</f>
        <v>Opțional 3-împachetat
Utilaje pentru produse animale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 xml:space="preserve"> Ştiinţe inginereşti</v>
      </c>
      <c r="AB213">
        <f>PLANURI!C$12</f>
        <v>180</v>
      </c>
      <c r="AC213" t="str">
        <f>PLANURI!H$9</f>
        <v>Mașini și Instalații pentru Agricultură și Industrie Alimentară</v>
      </c>
      <c r="AD213">
        <f>PLANURI!A$12</f>
        <v>20</v>
      </c>
      <c r="AE213">
        <f>PLANURI!B$12</f>
        <v>70</v>
      </c>
      <c r="AF213">
        <f>PLANURI!D$12</f>
        <v>60</v>
      </c>
      <c r="AG213" t="str">
        <f>PLANURI!BW655</f>
        <v>2022</v>
      </c>
    </row>
    <row r="214" spans="1:33" x14ac:dyDescent="0.2">
      <c r="A214" t="str">
        <f>PLANURI!AX656</f>
        <v>L432.19.07.S5-04</v>
      </c>
      <c r="B214">
        <f>PLANURI!AY656</f>
        <v>4</v>
      </c>
      <c r="C214" t="str">
        <f>PLANURI!AZ656</f>
        <v>Opțional 4-împachetat 
Sisteme pentru tehnologii extractive (*)</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4.9000000000000004</v>
      </c>
      <c r="U214">
        <f>PLANURI!BR656</f>
        <v>69</v>
      </c>
      <c r="V214">
        <f>PLANURI!BS656</f>
        <v>5</v>
      </c>
      <c r="W214" t="str">
        <f>PLANURI!BT656</f>
        <v>DS</v>
      </c>
      <c r="X214">
        <f>PLANURI!BU656</f>
        <v>8.9</v>
      </c>
      <c r="Y214">
        <f>PLANURI!BV656</f>
        <v>125</v>
      </c>
      <c r="Z214" t="str">
        <f>PLANURI!A$4</f>
        <v>Facultatea de Mecanică</v>
      </c>
      <c r="AA214" t="str">
        <f>PLANURI!H$6</f>
        <v xml:space="preserve"> Ştiinţe inginereşti</v>
      </c>
      <c r="AB214">
        <f>PLANURI!C$12</f>
        <v>180</v>
      </c>
      <c r="AC214" t="str">
        <f>PLANURI!H$9</f>
        <v>Mașini și Instalații pentru Agricultură și Industrie Alimentară</v>
      </c>
      <c r="AD214">
        <f>PLANURI!A$12</f>
        <v>20</v>
      </c>
      <c r="AE214">
        <f>PLANURI!B$12</f>
        <v>70</v>
      </c>
      <c r="AF214">
        <f>PLANURI!D$12</f>
        <v>60</v>
      </c>
      <c r="AG214" t="str">
        <f>PLANURI!BW656</f>
        <v>2022</v>
      </c>
    </row>
    <row r="215" spans="1:33" x14ac:dyDescent="0.2">
      <c r="A215" t="str">
        <f>PLANURI!AX657</f>
        <v>L432.19.07.S6-05</v>
      </c>
      <c r="B215">
        <f>PLANURI!AY657</f>
        <v>5</v>
      </c>
      <c r="C215" t="str">
        <f>PLANURI!AZ657</f>
        <v>Opțional 5-împachetat
Monitorizarea sistemelor industriale (*)</v>
      </c>
      <c r="D215">
        <f>PLANURI!BA657</f>
        <v>4</v>
      </c>
      <c r="E215" t="str">
        <f>PLANURI!BB657</f>
        <v>7</v>
      </c>
      <c r="F215" t="str">
        <f>PLANURI!BC657</f>
        <v>E</v>
      </c>
      <c r="G215" t="str">
        <f>PLANURI!BD657</f>
        <v>DO</v>
      </c>
      <c r="H215">
        <f>PLANURI!BE657</f>
        <v>2</v>
      </c>
      <c r="I215">
        <f>PLANURI!BF657</f>
        <v>2.5</v>
      </c>
      <c r="J215">
        <f>PLANURI!BG657</f>
        <v>4.5</v>
      </c>
      <c r="K215">
        <f>PLANURI!BH657</f>
        <v>28</v>
      </c>
      <c r="L215">
        <f>PLANURI!BI657</f>
        <v>35</v>
      </c>
      <c r="M215">
        <f>PLANURI!BJ657</f>
        <v>63</v>
      </c>
      <c r="N215">
        <f>PLANURI!BK657</f>
        <v>0</v>
      </c>
      <c r="O215">
        <f>PLANURI!BL657</f>
        <v>0</v>
      </c>
      <c r="P215">
        <f>PLANURI!BM657</f>
        <v>0</v>
      </c>
      <c r="Q215">
        <f>PLANURI!BN657</f>
        <v>0</v>
      </c>
      <c r="R215">
        <f>PLANURI!BO657</f>
        <v>0</v>
      </c>
      <c r="S215">
        <f>PLANURI!BP657</f>
        <v>0</v>
      </c>
      <c r="T215">
        <f>PLANURI!BQ657</f>
        <v>2.6</v>
      </c>
      <c r="U215">
        <f>PLANURI!BR657</f>
        <v>37</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Mașini și Instalații pentru Agricultură și Industrie Alimentară</v>
      </c>
      <c r="AD215">
        <f>PLANURI!A$12</f>
        <v>20</v>
      </c>
      <c r="AE215">
        <f>PLANURI!B$12</f>
        <v>70</v>
      </c>
      <c r="AF215">
        <f>PLANURI!D$12</f>
        <v>60</v>
      </c>
      <c r="AG215" t="str">
        <f>PLANURI!BW657</f>
        <v>2022</v>
      </c>
    </row>
    <row r="216" spans="1:33" x14ac:dyDescent="0.2">
      <c r="A216" t="str">
        <f>PLANURI!AX658</f>
        <v>L432.19.07.S2-06</v>
      </c>
      <c r="B216">
        <f>PLANURI!AY658</f>
        <v>6</v>
      </c>
      <c r="C216" t="str">
        <f>PLANURI!AZ658</f>
        <v>Opțional 1-împachetat
Utilaje pentru horticultură</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5.9</v>
      </c>
      <c r="U216">
        <f>PLANURI!BR658</f>
        <v>83</v>
      </c>
      <c r="V216">
        <f>PLANURI!BS658</f>
        <v>5</v>
      </c>
      <c r="W216" t="str">
        <f>PLANURI!BT658</f>
        <v>DS</v>
      </c>
      <c r="X216">
        <f>PLANURI!BU658</f>
        <v>8.9</v>
      </c>
      <c r="Y216">
        <f>PLANURI!BV658</f>
        <v>125</v>
      </c>
      <c r="Z216" t="str">
        <f>PLANURI!A$4</f>
        <v>Facultatea de Mecanică</v>
      </c>
      <c r="AA216" t="str">
        <f>PLANURI!H$6</f>
        <v xml:space="preserve"> Ştiinţe inginereşti</v>
      </c>
      <c r="AB216">
        <f>PLANURI!C$12</f>
        <v>180</v>
      </c>
      <c r="AC216" t="str">
        <f>PLANURI!H$9</f>
        <v>Mașini și Instalații pentru Agricultură și Industrie Alimentară</v>
      </c>
      <c r="AD216">
        <f>PLANURI!A$12</f>
        <v>20</v>
      </c>
      <c r="AE216">
        <f>PLANURI!B$12</f>
        <v>70</v>
      </c>
      <c r="AF216">
        <f>PLANURI!D$12</f>
        <v>60</v>
      </c>
      <c r="AG216" t="str">
        <f>PLANURI!BW658</f>
        <v>2022</v>
      </c>
    </row>
    <row r="217" spans="1:33" x14ac:dyDescent="0.2">
      <c r="A217" t="str">
        <f>PLANURI!AX659</f>
        <v>L432.19.07.S3-07</v>
      </c>
      <c r="B217">
        <f>PLANURI!AY659</f>
        <v>7</v>
      </c>
      <c r="C217" t="str">
        <f>PLANURI!AZ659</f>
        <v>Opțional 2-împachetat
 Utilaje pentru prelucrarea primară a cerealelor</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 xml:space="preserve"> Ştiinţe inginereşti</v>
      </c>
      <c r="AB217">
        <f>PLANURI!C$12</f>
        <v>180</v>
      </c>
      <c r="AC217" t="str">
        <f>PLANURI!H$9</f>
        <v>Mașini și Instalații pentru Agricultură și Industrie Alimentară</v>
      </c>
      <c r="AD217">
        <f>PLANURI!A$12</f>
        <v>20</v>
      </c>
      <c r="AE217">
        <f>PLANURI!B$12</f>
        <v>70</v>
      </c>
      <c r="AF217">
        <f>PLANURI!D$12</f>
        <v>60</v>
      </c>
      <c r="AG217" t="str">
        <f>PLANURI!BW659</f>
        <v>2022</v>
      </c>
    </row>
    <row r="218" spans="1:33" x14ac:dyDescent="0.2">
      <c r="A218" t="str">
        <f>PLANURI!AX660</f>
        <v>L432.19.07.S4-08</v>
      </c>
      <c r="B218">
        <f>PLANURI!AY660</f>
        <v>8</v>
      </c>
      <c r="C218" t="str">
        <f>PLANURI!AZ660</f>
        <v>Opțional 3-împachetat
Mașini și instalații zootehnice</v>
      </c>
      <c r="D218">
        <f>PLANURI!BA660</f>
        <v>4</v>
      </c>
      <c r="E218" t="str">
        <f>PLANURI!BB660</f>
        <v>7</v>
      </c>
      <c r="F218" t="str">
        <f>PLANURI!BC660</f>
        <v>E</v>
      </c>
      <c r="G218" t="str">
        <f>PLANURI!BD660</f>
        <v>DO</v>
      </c>
      <c r="H218">
        <f>PLANURI!WL660</f>
        <v>0</v>
      </c>
      <c r="I218">
        <f>PLANURI!BF660</f>
        <v>3</v>
      </c>
      <c r="J218">
        <f>PLANURI!BG660</f>
        <v>5</v>
      </c>
      <c r="K218">
        <f>PLANURI!BH660</f>
        <v>28</v>
      </c>
      <c r="L218">
        <f>PLANURI!BI660</f>
        <v>42</v>
      </c>
      <c r="M218">
        <f>PLANURI!BJ660</f>
        <v>70</v>
      </c>
      <c r="N218">
        <f>PLANURI!BK660</f>
        <v>0</v>
      </c>
      <c r="O218">
        <f>PLANURI!BL660</f>
        <v>0</v>
      </c>
      <c r="P218">
        <f>PLANURI!BM660</f>
        <v>0</v>
      </c>
      <c r="Q218">
        <f>PLANURI!BN660</f>
        <v>0</v>
      </c>
      <c r="R218">
        <f>PLANURI!BO660</f>
        <v>0</v>
      </c>
      <c r="S218">
        <f>PLANURI!BP660</f>
        <v>0</v>
      </c>
      <c r="T218">
        <f>PLANURI!BQ660</f>
        <v>3.9</v>
      </c>
      <c r="U218">
        <f>PLANURI!BR660</f>
        <v>55</v>
      </c>
      <c r="V218">
        <f>PLANURI!BS660</f>
        <v>5</v>
      </c>
      <c r="W218" t="str">
        <f>PLANURI!BT660</f>
        <v>DS</v>
      </c>
      <c r="X218">
        <f>PLANURI!BU660</f>
        <v>8.9</v>
      </c>
      <c r="Y218">
        <f>PLANURI!BV660</f>
        <v>125</v>
      </c>
      <c r="Z218" t="str">
        <f>PLANURI!A$4</f>
        <v>Facultatea de Mecanică</v>
      </c>
      <c r="AA218" t="str">
        <f>PLANURI!H$6</f>
        <v xml:space="preserve"> Ştiinţe inginereşti</v>
      </c>
      <c r="AB218">
        <f>PLANURI!C$12</f>
        <v>180</v>
      </c>
      <c r="AC218" t="str">
        <f>PLANURI!H$9</f>
        <v>Mașini și Instalații pentru Agricultură și Industrie Alimentară</v>
      </c>
      <c r="AD218">
        <f>PLANURI!A$12</f>
        <v>20</v>
      </c>
      <c r="AE218">
        <f>PLANURI!B$12</f>
        <v>70</v>
      </c>
      <c r="AF218">
        <f>PLANURI!D$12</f>
        <v>60</v>
      </c>
      <c r="AG218" t="str">
        <f>PLANURI!BW660</f>
        <v>2022</v>
      </c>
    </row>
    <row r="219" spans="1:33" x14ac:dyDescent="0.2">
      <c r="A219" t="str">
        <f>PLANURI!AX661</f>
        <v>L432.19.07.S5-09</v>
      </c>
      <c r="B219">
        <f>PLANURI!AY661</f>
        <v>9</v>
      </c>
      <c r="C219" t="str">
        <f>PLANURI!AZ661</f>
        <v>Opțional 4-împachetat 
Masini agricole de recoltat</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Mașini și Instalații pentru Agricultură și Industrie Alimentară</v>
      </c>
      <c r="AD219">
        <f>PLANURI!A$12</f>
        <v>20</v>
      </c>
      <c r="AE219">
        <f>PLANURI!B$12</f>
        <v>70</v>
      </c>
      <c r="AF219">
        <f>PLANURI!D$12</f>
        <v>60</v>
      </c>
      <c r="AG219" t="str">
        <f>PLANURI!BW661</f>
        <v>2022</v>
      </c>
    </row>
    <row r="220" spans="1:33" x14ac:dyDescent="0.2">
      <c r="A220" t="str">
        <f>PLANURI!AX662</f>
        <v>L432.19.07.S6-10</v>
      </c>
      <c r="B220">
        <f>PLANURI!AY662</f>
        <v>10</v>
      </c>
      <c r="C220" t="str">
        <f>PLANURI!AZ662</f>
        <v>Opțional 5-împachetat
Sisteme de acţionare şi automatizare</v>
      </c>
      <c r="D220">
        <f>PLANURI!BA662</f>
        <v>4</v>
      </c>
      <c r="E220" t="str">
        <f>PLANURI!BB662</f>
        <v>7</v>
      </c>
      <c r="F220" t="str">
        <f>PLANURI!BC662</f>
        <v>E</v>
      </c>
      <c r="G220" t="str">
        <f>PLANURI!BD662</f>
        <v>DO</v>
      </c>
      <c r="H220">
        <f>PLANURI!WL662</f>
        <v>0</v>
      </c>
      <c r="I220">
        <f>PLANURI!BF662</f>
        <v>2.5</v>
      </c>
      <c r="J220">
        <f>PLANURI!BG662</f>
        <v>4.5</v>
      </c>
      <c r="K220">
        <f>PLANURI!BH662</f>
        <v>28</v>
      </c>
      <c r="L220">
        <f>PLANURI!BI662</f>
        <v>35</v>
      </c>
      <c r="M220">
        <f>PLANURI!BJ662</f>
        <v>63</v>
      </c>
      <c r="N220">
        <f>PLANURI!BK662</f>
        <v>0</v>
      </c>
      <c r="O220">
        <f>PLANURI!BL662</f>
        <v>0</v>
      </c>
      <c r="P220">
        <f>PLANURI!BM662</f>
        <v>0</v>
      </c>
      <c r="Q220">
        <f>PLANURI!BN662</f>
        <v>0</v>
      </c>
      <c r="R220">
        <f>PLANURI!BO662</f>
        <v>0</v>
      </c>
      <c r="S220">
        <f>PLANURI!BP662</f>
        <v>0</v>
      </c>
      <c r="T220">
        <f>PLANURI!BQ662</f>
        <v>2.6</v>
      </c>
      <c r="U220">
        <f>PLANURI!BR662</f>
        <v>37</v>
      </c>
      <c r="V220">
        <f>PLANURI!BS662</f>
        <v>4</v>
      </c>
      <c r="W220" t="str">
        <f>PLANURI!BT662</f>
        <v>DS</v>
      </c>
      <c r="X220">
        <f>PLANURI!BU662</f>
        <v>7.1</v>
      </c>
      <c r="Y220">
        <f>PLANURI!BV662</f>
        <v>100</v>
      </c>
      <c r="Z220" t="str">
        <f>PLANURI!A$4</f>
        <v>Facultatea de Mecanică</v>
      </c>
      <c r="AA220" t="str">
        <f>PLANURI!H$6</f>
        <v xml:space="preserve"> Ştiinţe inginereşti</v>
      </c>
      <c r="AB220">
        <f>PLANURI!C$12</f>
        <v>180</v>
      </c>
      <c r="AC220" t="str">
        <f>PLANURI!H$9</f>
        <v>Mașini și Instalații pentru Agricultură și Industrie Alimentară</v>
      </c>
      <c r="AD220">
        <f>PLANURI!A$12</f>
        <v>20</v>
      </c>
      <c r="AE220">
        <f>PLANURI!B$12</f>
        <v>70</v>
      </c>
      <c r="AF220">
        <f>PLANURI!D$12</f>
        <v>60</v>
      </c>
      <c r="AG220" t="str">
        <f>PLANURI!BW662</f>
        <v>2022</v>
      </c>
    </row>
    <row r="221" spans="1:33" x14ac:dyDescent="0.2">
      <c r="A221" t="str">
        <f>PLANURI!AX663</f>
        <v>L432.19.07.S7-11</v>
      </c>
      <c r="B221">
        <f>PLANURI!AY663</f>
        <v>11</v>
      </c>
      <c r="C221" t="str">
        <f>PLANURI!AZ663</f>
        <v>Opțional 4 independent 
Metode experimentale în ingineria mecanică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 xml:space="preserve"> Ştiinţe inginereşti</v>
      </c>
      <c r="AB221">
        <f>PLANURI!C$12</f>
        <v>180</v>
      </c>
      <c r="AC221" t="str">
        <f>PLANURI!H$9</f>
        <v>Mașini și Instalații pentru Agricultură și Industrie Alimentară</v>
      </c>
      <c r="AD221">
        <f>PLANURI!A$12</f>
        <v>20</v>
      </c>
      <c r="AE221">
        <f>PLANURI!B$12</f>
        <v>70</v>
      </c>
      <c r="AF221">
        <f>PLANURI!D$12</f>
        <v>60</v>
      </c>
      <c r="AG221" t="str">
        <f>PLANURI!BW663</f>
        <v>2022</v>
      </c>
    </row>
    <row r="222" spans="1:33" x14ac:dyDescent="0.2">
      <c r="A222" t="str">
        <f>PLANURI!AX664</f>
        <v>L432.19.07.S7-12</v>
      </c>
      <c r="B222">
        <f>PLANURI!AY664</f>
        <v>12</v>
      </c>
      <c r="C222" t="str">
        <f>PLANURI!AZ664</f>
        <v>Opțional 4 independent
Tehnici de măsurare în inginerie</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 xml:space="preserve"> Ştiinţe inginereşti</v>
      </c>
      <c r="AB222">
        <f>PLANURI!C$12</f>
        <v>180</v>
      </c>
      <c r="AC222" t="str">
        <f>PLANURI!H$9</f>
        <v>Mașini și Instalații pentru Agricultură și Industrie Alimentară</v>
      </c>
      <c r="AD222">
        <f>PLANURI!A$12</f>
        <v>20</v>
      </c>
      <c r="AE222">
        <f>PLANURI!B$12</f>
        <v>70</v>
      </c>
      <c r="AF222">
        <f>PLANURI!D$12</f>
        <v>60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Mașini și Instalații pentru Agricultură și Industrie Alimentară</v>
      </c>
      <c r="AD223">
        <f>PLANURI!A$12</f>
        <v>20</v>
      </c>
      <c r="AE223">
        <f>PLANURI!B$12</f>
        <v>70</v>
      </c>
      <c r="AF223">
        <f>PLANURI!D$12</f>
        <v>60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Mașini și Instalații pentru Agricultură și Industrie Alimentară</v>
      </c>
      <c r="AD224">
        <f>PLANURI!A$12</f>
        <v>20</v>
      </c>
      <c r="AE224">
        <f>PLANURI!B$12</f>
        <v>70</v>
      </c>
      <c r="AF224">
        <f>PLANURI!D$12</f>
        <v>60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Mașini și Instalații pentru Agricultură și Industrie Alimentară</v>
      </c>
      <c r="AD225">
        <f>PLANURI!A$12</f>
        <v>20</v>
      </c>
      <c r="AE225">
        <f>PLANURI!B$12</f>
        <v>70</v>
      </c>
      <c r="AF225">
        <f>PLANURI!D$12</f>
        <v>60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Mașini și Instalații pentru Agricultură și Industrie Alimentară</v>
      </c>
      <c r="AD226">
        <f>PLANURI!A$12</f>
        <v>20</v>
      </c>
      <c r="AE226">
        <f>PLANURI!B$12</f>
        <v>70</v>
      </c>
      <c r="AF226">
        <f>PLANURI!D$12</f>
        <v>60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Mașini și Instalații pentru Agricultură și Industrie Alimentară</v>
      </c>
      <c r="AD227">
        <f>PLANURI!A$12</f>
        <v>20</v>
      </c>
      <c r="AE227">
        <f>PLANURI!B$12</f>
        <v>70</v>
      </c>
      <c r="AF227">
        <f>PLANURI!D$12</f>
        <v>60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Mașini și Instalații pentru Agricultură și Industrie Alimentară</v>
      </c>
      <c r="AD228">
        <f>PLANURI!A$12</f>
        <v>20</v>
      </c>
      <c r="AE228">
        <f>PLANURI!B$12</f>
        <v>70</v>
      </c>
      <c r="AF228">
        <f>PLANURI!D$12</f>
        <v>60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Mașini și Instalații pentru Agricultură și Industrie Alimentară</v>
      </c>
      <c r="AD229">
        <f>PLANURI!A$12</f>
        <v>20</v>
      </c>
      <c r="AE229">
        <f>PLANURI!B$12</f>
        <v>70</v>
      </c>
      <c r="AF229">
        <f>PLANURI!D$12</f>
        <v>60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Mașini și Instalații pentru Agricultură și Industrie Alimentară</v>
      </c>
      <c r="AD230">
        <f>PLANURI!A$12</f>
        <v>20</v>
      </c>
      <c r="AE230">
        <f>PLANURI!B$12</f>
        <v>70</v>
      </c>
      <c r="AF230">
        <f>PLANURI!D$12</f>
        <v>60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Mașini și Instalații pentru Agricultură și Industrie Alimentară</v>
      </c>
      <c r="AD231">
        <f>PLANURI!A$12</f>
        <v>20</v>
      </c>
      <c r="AE231">
        <f>PLANURI!B$12</f>
        <v>70</v>
      </c>
      <c r="AF231">
        <f>PLANURI!D$12</f>
        <v>60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Mașini și Instalații pentru Agricultură și Industrie Alimentară</v>
      </c>
      <c r="AD232">
        <f>PLANURI!A$12</f>
        <v>20</v>
      </c>
      <c r="AE232">
        <f>PLANURI!B$12</f>
        <v>70</v>
      </c>
      <c r="AF232">
        <f>PLANURI!D$12</f>
        <v>60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Mașini și Instalații pentru Agricultură și Industrie Alimentară</v>
      </c>
      <c r="AD233">
        <f>PLANURI!A$12</f>
        <v>20</v>
      </c>
      <c r="AE233">
        <f>PLANURI!B$12</f>
        <v>70</v>
      </c>
      <c r="AF233">
        <f>PLANURI!D$12</f>
        <v>60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Mașini și Instalații pentru Agricultură și Industrie Alimentară</v>
      </c>
      <c r="AD234">
        <f>PLANURI!A$12</f>
        <v>20</v>
      </c>
      <c r="AE234">
        <f>PLANURI!B$12</f>
        <v>70</v>
      </c>
      <c r="AF234">
        <f>PLANURI!D$12</f>
        <v>60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Mașini și Instalații pentru Agricultură și Industrie Alimentară</v>
      </c>
      <c r="AD235">
        <f>PLANURI!A$12</f>
        <v>20</v>
      </c>
      <c r="AE235">
        <f>PLANURI!B$12</f>
        <v>70</v>
      </c>
      <c r="AF235">
        <f>PLANURI!D$12</f>
        <v>60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Mașini și Instalații pentru Agricultură și Industrie Alimentară</v>
      </c>
      <c r="AD236">
        <f>PLANURI!A$12</f>
        <v>20</v>
      </c>
      <c r="AE236">
        <f>PLANURI!B$12</f>
        <v>70</v>
      </c>
      <c r="AF236">
        <f>PLANURI!D$12</f>
        <v>60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Mașini și Instalații pentru Agricultură și Industrie Alimentară</v>
      </c>
      <c r="AD237">
        <f>PLANURI!A$12</f>
        <v>20</v>
      </c>
      <c r="AE237">
        <f>PLANURI!B$12</f>
        <v>70</v>
      </c>
      <c r="AF237">
        <f>PLANURI!D$12</f>
        <v>60</v>
      </c>
      <c r="AG237" t="str">
        <f>PLANURI!BW679</f>
        <v/>
      </c>
    </row>
    <row r="238" spans="1:33" x14ac:dyDescent="0.2">
      <c r="A238" t="str">
        <f>PLANURI!AX680</f>
        <v>L432.19.08.S3-01</v>
      </c>
      <c r="B238">
        <f>PLANURI!AY680</f>
        <v>1</v>
      </c>
      <c r="C238" t="str">
        <f>PLANURI!AZ680</f>
        <v>Opțional 5 independent
Montajul și punerea în funcțiune</v>
      </c>
      <c r="D238">
        <f>PLANURI!BA680</f>
        <v>4</v>
      </c>
      <c r="E238" t="str">
        <f>PLANURI!BB680</f>
        <v>8</v>
      </c>
      <c r="F238" t="str">
        <f>PLANURI!BC680</f>
        <v>D</v>
      </c>
      <c r="G238" t="str">
        <f>PLANURI!BD680</f>
        <v>DO</v>
      </c>
      <c r="H238">
        <f>PLANURI!WL680</f>
        <v>0</v>
      </c>
      <c r="I238">
        <f>PLANURI!BF680</f>
        <v>2</v>
      </c>
      <c r="J238">
        <f>PLANURI!BG680</f>
        <v>3.5</v>
      </c>
      <c r="K238">
        <f>PLANURI!BH680</f>
        <v>21</v>
      </c>
      <c r="L238">
        <f>PLANURI!BI680</f>
        <v>28</v>
      </c>
      <c r="M238">
        <f>PLANURI!BJ680</f>
        <v>49</v>
      </c>
      <c r="N238">
        <f>PLANURI!BK680</f>
        <v>0</v>
      </c>
      <c r="O238">
        <f>PLANURI!BL680</f>
        <v>0</v>
      </c>
      <c r="P238">
        <f>PLANURI!BM680</f>
        <v>0</v>
      </c>
      <c r="Q238">
        <f>PLANURI!BN680</f>
        <v>0</v>
      </c>
      <c r="R238">
        <f>PLANURI!BO680</f>
        <v>0</v>
      </c>
      <c r="S238">
        <f>PLANURI!BP680</f>
        <v>0</v>
      </c>
      <c r="T238">
        <f>PLANURI!BQ680</f>
        <v>3.6</v>
      </c>
      <c r="U238">
        <f>PLANURI!BR680</f>
        <v>51</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Mașini și Instalații pentru Agricultură și Industrie Alimentară</v>
      </c>
      <c r="AD238">
        <f>PLANURI!A$12</f>
        <v>20</v>
      </c>
      <c r="AE238">
        <f>PLANURI!B$12</f>
        <v>70</v>
      </c>
      <c r="AF238">
        <f>PLANURI!D$12</f>
        <v>60</v>
      </c>
      <c r="AG238" t="str">
        <f>PLANURI!BW680</f>
        <v>2022</v>
      </c>
    </row>
    <row r="239" spans="1:33" x14ac:dyDescent="0.2">
      <c r="A239" t="str">
        <f>PLANURI!AX681</f>
        <v>L432.19.08.S3-02</v>
      </c>
      <c r="B239">
        <f>PLANURI!AY681</f>
        <v>2</v>
      </c>
      <c r="C239" t="str">
        <f>PLANURI!AZ681</f>
        <v>Opțional 5 independent
Mașini pentru îmbunătățiri funciare (*)</v>
      </c>
      <c r="D239">
        <f>PLANURI!BA681</f>
        <v>4</v>
      </c>
      <c r="E239" t="str">
        <f>PLANURI!BB681</f>
        <v>8</v>
      </c>
      <c r="F239" t="str">
        <f>PLANURI!BC681</f>
        <v>D</v>
      </c>
      <c r="G239" t="str">
        <f>PLANURI!BD681</f>
        <v>DO</v>
      </c>
      <c r="H239">
        <f>PLANURI!BE681</f>
        <v>1.5</v>
      </c>
      <c r="I239">
        <f>PLANURI!BF681</f>
        <v>2</v>
      </c>
      <c r="J239">
        <f>PLANURI!BG681</f>
        <v>3.5</v>
      </c>
      <c r="K239">
        <f>PLANURI!BH681</f>
        <v>21</v>
      </c>
      <c r="L239">
        <f>PLANURI!BI681</f>
        <v>28</v>
      </c>
      <c r="M239">
        <f>PLANURI!BJ681</f>
        <v>49</v>
      </c>
      <c r="N239">
        <f>PLANURI!BK681</f>
        <v>0</v>
      </c>
      <c r="O239">
        <f>PLANURI!BL681</f>
        <v>0</v>
      </c>
      <c r="P239">
        <f>PLANURI!BM681</f>
        <v>0</v>
      </c>
      <c r="Q239">
        <f>PLANURI!BN681</f>
        <v>0</v>
      </c>
      <c r="R239">
        <f>PLANURI!BO681</f>
        <v>0</v>
      </c>
      <c r="S239">
        <f>PLANURI!BP681</f>
        <v>0</v>
      </c>
      <c r="T239">
        <f>PLANURI!BQ681</f>
        <v>3.6</v>
      </c>
      <c r="U239">
        <f>PLANURI!BR681</f>
        <v>51</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Mașini și Instalații pentru Agricultură și Industrie Alimentară</v>
      </c>
      <c r="AD239">
        <f>PLANURI!A$12</f>
        <v>20</v>
      </c>
      <c r="AE239">
        <f>PLANURI!B$12</f>
        <v>70</v>
      </c>
      <c r="AF239">
        <f>PLANURI!D$12</f>
        <v>60</v>
      </c>
      <c r="AG239" t="str">
        <f>PLANURI!BW681</f>
        <v>2022</v>
      </c>
    </row>
    <row r="240" spans="1:33" x14ac:dyDescent="0.2">
      <c r="A240" t="str">
        <f>PLANURI!AX682</f>
        <v>L432.19.08.S4-03</v>
      </c>
      <c r="B240">
        <f>PLANURI!AY682</f>
        <v>3</v>
      </c>
      <c r="C240" t="str">
        <f>PLANURI!AZ682</f>
        <v>Opțional 6 independent
Managementul calității (HACCP)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3.1</v>
      </c>
      <c r="U240">
        <f>PLANURI!BR682</f>
        <v>44</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Mașini și Instalații pentru Agricultură și Industrie Alimentară</v>
      </c>
      <c r="AD240">
        <f>PLANURI!A$12</f>
        <v>20</v>
      </c>
      <c r="AE240">
        <f>PLANURI!B$12</f>
        <v>70</v>
      </c>
      <c r="AF240">
        <f>PLANURI!D$12</f>
        <v>60</v>
      </c>
      <c r="AG240" t="str">
        <f>PLANURI!BW682</f>
        <v>2022</v>
      </c>
    </row>
    <row r="241" spans="1:33" x14ac:dyDescent="0.2">
      <c r="A241" t="str">
        <f>PLANURI!AX683</f>
        <v>L432.19.08.S4-04</v>
      </c>
      <c r="B241">
        <f>PLANURI!AY683</f>
        <v>4</v>
      </c>
      <c r="C241" t="str">
        <f>PLANURI!AZ683</f>
        <v>Opțional 6 independent
Costurile calității</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3.1</v>
      </c>
      <c r="U241">
        <f>PLANURI!BR683</f>
        <v>44</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Mașini și Instalații pentru Agricultură și Industrie Alimentară</v>
      </c>
      <c r="AD241">
        <f>PLANURI!A$12</f>
        <v>20</v>
      </c>
      <c r="AE241">
        <f>PLANURI!B$12</f>
        <v>70</v>
      </c>
      <c r="AF241">
        <f>PLANURI!D$12</f>
        <v>60</v>
      </c>
      <c r="AG241" t="str">
        <f>PLANURI!BW683</f>
        <v>2022</v>
      </c>
    </row>
    <row r="242" spans="1:33" x14ac:dyDescent="0.2">
      <c r="A242" t="str">
        <f>PLANURI!AX684</f>
        <v>L432.19.08.S5-05</v>
      </c>
      <c r="B242">
        <f>PLANURI!AY684</f>
        <v>5</v>
      </c>
      <c r="C242" t="str">
        <f>PLANURI!AZ684</f>
        <v>Opțional 7 independent
Ambalaje si sisteme de ambalare (*)</v>
      </c>
      <c r="D242">
        <f>PLANURI!BA684</f>
        <v>4</v>
      </c>
      <c r="E242" t="str">
        <f>PLANURI!BB684</f>
        <v>8</v>
      </c>
      <c r="F242" t="str">
        <f>PLANURI!BC684</f>
        <v>E</v>
      </c>
      <c r="G242" t="str">
        <f>PLANURI!BD684</f>
        <v>DO</v>
      </c>
      <c r="H242">
        <f>PLANURI!WL684</f>
        <v>0</v>
      </c>
      <c r="I242">
        <f>PLANURI!BF684</f>
        <v>1</v>
      </c>
      <c r="J242">
        <f>PLANURI!BG684</f>
        <v>2.5</v>
      </c>
      <c r="K242">
        <f>PLANURI!BH684</f>
        <v>21</v>
      </c>
      <c r="L242">
        <f>PLANURI!BI684</f>
        <v>14</v>
      </c>
      <c r="M242">
        <f>PLANURI!BJ684</f>
        <v>35</v>
      </c>
      <c r="N242">
        <f>PLANURI!BK684</f>
        <v>0</v>
      </c>
      <c r="O242">
        <f>PLANURI!BL684</f>
        <v>0</v>
      </c>
      <c r="P242">
        <f>PLANURI!BM684</f>
        <v>0</v>
      </c>
      <c r="Q242">
        <f>PLANURI!BN684</f>
        <v>0</v>
      </c>
      <c r="R242">
        <f>PLANURI!BO684</f>
        <v>0</v>
      </c>
      <c r="S242">
        <f>PLANURI!BP684</f>
        <v>0</v>
      </c>
      <c r="T242">
        <f>PLANURI!BQ684</f>
        <v>4.5999999999999996</v>
      </c>
      <c r="U242">
        <f>PLANURI!BR684</f>
        <v>65</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Mașini și Instalații pentru Agricultură și Industrie Alimentară</v>
      </c>
      <c r="AD242">
        <f>PLANURI!A$12</f>
        <v>20</v>
      </c>
      <c r="AE242">
        <f>PLANURI!B$12</f>
        <v>70</v>
      </c>
      <c r="AF242">
        <f>PLANURI!D$12</f>
        <v>60</v>
      </c>
      <c r="AG242" t="str">
        <f>PLANURI!BW684</f>
        <v>2022</v>
      </c>
    </row>
    <row r="243" spans="1:33" x14ac:dyDescent="0.2">
      <c r="A243" t="str">
        <f>PLANURI!AX685</f>
        <v>L432.19.08.S5-06</v>
      </c>
      <c r="B243">
        <f>PLANURI!AY685</f>
        <v>6</v>
      </c>
      <c r="C243" t="str">
        <f>PLANURI!AZ685</f>
        <v>Opțional 7 independent
 Designul ambalajelor</v>
      </c>
      <c r="D243">
        <f>PLANURI!BA685</f>
        <v>4</v>
      </c>
      <c r="E243" t="str">
        <f>PLANURI!BB685</f>
        <v>8</v>
      </c>
      <c r="F243" t="str">
        <f>PLANURI!BC685</f>
        <v>E</v>
      </c>
      <c r="G243" t="str">
        <f>PLANURI!BD685</f>
        <v>DO</v>
      </c>
      <c r="H243">
        <f>PLANURI!BE685</f>
        <v>1.5</v>
      </c>
      <c r="I243">
        <f>PLANURI!BF685</f>
        <v>1</v>
      </c>
      <c r="J243">
        <f>PLANURI!BG685</f>
        <v>2.5</v>
      </c>
      <c r="K243">
        <f>PLANURI!BH685</f>
        <v>21</v>
      </c>
      <c r="L243">
        <f>PLANURI!BI685</f>
        <v>14</v>
      </c>
      <c r="M243">
        <f>PLANURI!BJ685</f>
        <v>35</v>
      </c>
      <c r="N243">
        <f>PLANURI!BK685</f>
        <v>0</v>
      </c>
      <c r="O243">
        <f>PLANURI!BL685</f>
        <v>0</v>
      </c>
      <c r="P243">
        <f>PLANURI!BM685</f>
        <v>0</v>
      </c>
      <c r="Q243">
        <f>PLANURI!BN685</f>
        <v>0</v>
      </c>
      <c r="R243">
        <f>PLANURI!BO685</f>
        <v>0</v>
      </c>
      <c r="S243">
        <f>PLANURI!BP685</f>
        <v>0</v>
      </c>
      <c r="T243">
        <f>PLANURI!BQ685</f>
        <v>4.5999999999999996</v>
      </c>
      <c r="U243">
        <f>PLANURI!BR685</f>
        <v>65</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Mașini și Instalații pentru Agricultură și Industrie Alimentară</v>
      </c>
      <c r="AD243">
        <f>PLANURI!A$12</f>
        <v>20</v>
      </c>
      <c r="AE243">
        <f>PLANURI!B$12</f>
        <v>70</v>
      </c>
      <c r="AF243">
        <f>PLANURI!D$12</f>
        <v>60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Mașini și Instalații pentru Agricultură și Industrie Alimentară</v>
      </c>
      <c r="AD244">
        <f>PLANURI!A$12</f>
        <v>20</v>
      </c>
      <c r="AE244">
        <f>PLANURI!B$12</f>
        <v>70</v>
      </c>
      <c r="AF244">
        <f>PLANURI!D$12</f>
        <v>60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Mașini și Instalații pentru Agricultură și Industrie Alimentară</v>
      </c>
      <c r="AD245">
        <f>PLANURI!A$12</f>
        <v>20</v>
      </c>
      <c r="AE245">
        <f>PLANURI!B$12</f>
        <v>70</v>
      </c>
      <c r="AF245">
        <f>PLANURI!D$12</f>
        <v>60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Mașini și Instalații pentru Agricultură și Industrie Alimentară</v>
      </c>
      <c r="AD246">
        <f>PLANURI!A$12</f>
        <v>20</v>
      </c>
      <c r="AE246">
        <f>PLANURI!B$12</f>
        <v>70</v>
      </c>
      <c r="AF246">
        <f>PLANURI!D$12</f>
        <v>60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Mașini și Instalații pentru Agricultură și Industrie Alimentară</v>
      </c>
      <c r="AD247">
        <f>PLANURI!A$12</f>
        <v>20</v>
      </c>
      <c r="AE247">
        <f>PLANURI!B$12</f>
        <v>70</v>
      </c>
      <c r="AF247">
        <f>PLANURI!D$12</f>
        <v>60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Mașini și Instalații pentru Agricultură și Industrie Alimentară</v>
      </c>
      <c r="AD248">
        <f>PLANURI!A$12</f>
        <v>20</v>
      </c>
      <c r="AE248">
        <f>PLANURI!B$12</f>
        <v>70</v>
      </c>
      <c r="AF248">
        <f>PLANURI!D$12</f>
        <v>60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Mașini și Instalații pentru Agricultură și Industrie Alimentară</v>
      </c>
      <c r="AD249">
        <f>PLANURI!A$12</f>
        <v>20</v>
      </c>
      <c r="AE249">
        <f>PLANURI!B$12</f>
        <v>70</v>
      </c>
      <c r="AF249">
        <f>PLANURI!D$12</f>
        <v>60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Mașini și Instalații pentru Agricultură și Industrie Alimentară</v>
      </c>
      <c r="AD250">
        <f>PLANURI!A$12</f>
        <v>20</v>
      </c>
      <c r="AE250">
        <f>PLANURI!B$12</f>
        <v>70</v>
      </c>
      <c r="AF250">
        <f>PLANURI!D$12</f>
        <v>60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Mașini și Instalații pentru Agricultură și Industrie Alimentară</v>
      </c>
      <c r="AD251">
        <f>PLANURI!A$12</f>
        <v>20</v>
      </c>
      <c r="AE251">
        <f>PLANURI!B$12</f>
        <v>70</v>
      </c>
      <c r="AF251">
        <f>PLANURI!D$12</f>
        <v>60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Mașini și Instalații pentru Agricultură și Industrie Alimentară</v>
      </c>
      <c r="AD252">
        <f>PLANURI!A$12</f>
        <v>20</v>
      </c>
      <c r="AE252">
        <f>PLANURI!B$12</f>
        <v>70</v>
      </c>
      <c r="AF252">
        <f>PLANURI!D$12</f>
        <v>60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Mașini și Instalații pentru Agricultură și Industrie Alimentară</v>
      </c>
      <c r="AD253">
        <f>PLANURI!A$12</f>
        <v>20</v>
      </c>
      <c r="AE253">
        <f>PLANURI!B$12</f>
        <v>70</v>
      </c>
      <c r="AF253">
        <f>PLANURI!D$12</f>
        <v>60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Mașini și Instalații pentru Agricultură și Industrie Alimentară</v>
      </c>
      <c r="AD254">
        <f>PLANURI!A$12</f>
        <v>20</v>
      </c>
      <c r="AE254">
        <f>PLANURI!B$12</f>
        <v>70</v>
      </c>
      <c r="AF254">
        <f>PLANURI!D$12</f>
        <v>60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Mașini și Instalații pentru Agricultură și Industrie Alimentară</v>
      </c>
      <c r="AD255">
        <f>PLANURI!A$12</f>
        <v>20</v>
      </c>
      <c r="AE255">
        <f>PLANURI!B$12</f>
        <v>70</v>
      </c>
      <c r="AF255">
        <f>PLANURI!D$12</f>
        <v>60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Mașini și Instalații pentru Agricultură și Industrie Alimentară</v>
      </c>
      <c r="AD256">
        <f>PLANURI!A$12</f>
        <v>20</v>
      </c>
      <c r="AE256">
        <f>PLANURI!B$12</f>
        <v>70</v>
      </c>
      <c r="AF256">
        <f>PLANURI!D$12</f>
        <v>60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Mașini și Instalații pentru Agricultură și Industrie Alimentară</v>
      </c>
      <c r="AD257">
        <f>PLANURI!A$12</f>
        <v>20</v>
      </c>
      <c r="AE257">
        <f>PLANURI!B$12</f>
        <v>70</v>
      </c>
      <c r="AF257">
        <f>PLANURI!D$12</f>
        <v>60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Mașini și Instalații pentru Agricultură și Industrie Alimentară</v>
      </c>
      <c r="AD258">
        <f>PLANURI!A$12</f>
        <v>20</v>
      </c>
      <c r="AE258">
        <f>PLANURI!B$12</f>
        <v>70</v>
      </c>
      <c r="AF258">
        <f>PLANURI!D$12</f>
        <v>60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Mașini și Instalații pentru Agricultură și Industrie Alimentară</v>
      </c>
      <c r="AD259">
        <f>PLANURI!A$12</f>
        <v>20</v>
      </c>
      <c r="AE259">
        <f>PLANURI!B$12</f>
        <v>70</v>
      </c>
      <c r="AF259">
        <f>PLANURI!D$12</f>
        <v>60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Mașini și Instalații pentru Agricultură și Industrie Alimentară</v>
      </c>
      <c r="AD260">
        <f>PLANURI!A$12</f>
        <v>20</v>
      </c>
      <c r="AE260">
        <f>PLANURI!B$12</f>
        <v>70</v>
      </c>
      <c r="AF260">
        <f>PLANURI!D$12</f>
        <v>60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Mașini și Instalații pentru Agricultură și Industrie Alimentară</v>
      </c>
      <c r="AD261">
        <f>PLANURI!A$12</f>
        <v>20</v>
      </c>
      <c r="AE261">
        <f>PLANURI!B$12</f>
        <v>70</v>
      </c>
      <c r="AF261">
        <f>PLANURI!D$12</f>
        <v>60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Mașini și Instalații pentru Agricultură și Industrie Alimentară</v>
      </c>
      <c r="AD262">
        <f>PLANURI!A$12</f>
        <v>20</v>
      </c>
      <c r="AE262">
        <f>PLANURI!B$12</f>
        <v>70</v>
      </c>
      <c r="AF262">
        <f>PLANURI!D$12</f>
        <v>60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Mașini și Instalații pentru Agricultură și Industrie Alimentară</v>
      </c>
      <c r="AD263">
        <f>PLANURI!A$12</f>
        <v>20</v>
      </c>
      <c r="AE263">
        <f>PLANURI!B$12</f>
        <v>70</v>
      </c>
      <c r="AF263">
        <f>PLANURI!D$12</f>
        <v>60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Mașini și Instalații pentru Agricultură și Industrie Alimentară</v>
      </c>
      <c r="AD264">
        <f>PLANURI!A$12</f>
        <v>20</v>
      </c>
      <c r="AE264">
        <f>PLANURI!B$12</f>
        <v>70</v>
      </c>
      <c r="AF264">
        <f>PLANURI!D$12</f>
        <v>60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Mașini și Instalații pentru Agricultură și Industrie Alimentară</v>
      </c>
      <c r="AD265">
        <f>PLANURI!A$12</f>
        <v>20</v>
      </c>
      <c r="AE265">
        <f>PLANURI!B$12</f>
        <v>70</v>
      </c>
      <c r="AF265">
        <f>PLANURI!D$12</f>
        <v>60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Mașini și Instalații pentru Agricultură și Industrie Alimentară</v>
      </c>
      <c r="AD266">
        <f>PLANURI!A$12</f>
        <v>20</v>
      </c>
      <c r="AE266">
        <f>PLANURI!B$12</f>
        <v>70</v>
      </c>
      <c r="AF266">
        <f>PLANURI!D$12</f>
        <v>60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Mașini și Instalații pentru Agricultură și Industrie Alimentară</v>
      </c>
      <c r="AD267">
        <f>PLANURI!A$12</f>
        <v>20</v>
      </c>
      <c r="AE267">
        <f>PLANURI!B$12</f>
        <v>70</v>
      </c>
      <c r="AF267">
        <f>PLANURI!D$12</f>
        <v>60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Mașini și Instalații pentru Agricultură și Industrie Alimentară</v>
      </c>
      <c r="AD268">
        <f>PLANURI!A$12</f>
        <v>20</v>
      </c>
      <c r="AE268">
        <f>PLANURI!B$12</f>
        <v>70</v>
      </c>
      <c r="AF268">
        <f>PLANURI!D$12</f>
        <v>60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Mașini și Instalații pentru Agricultură și Industrie Alimentară</v>
      </c>
      <c r="AD269">
        <f>PLANURI!A$12</f>
        <v>20</v>
      </c>
      <c r="AE269">
        <f>PLANURI!B$12</f>
        <v>70</v>
      </c>
      <c r="AF269">
        <f>PLANURI!D$12</f>
        <v>60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Mașini și Instalații pentru Agricultură și Industrie Alimentară</v>
      </c>
      <c r="AD270">
        <f>PLANURI!A$12</f>
        <v>20</v>
      </c>
      <c r="AE270">
        <f>PLANURI!B$12</f>
        <v>70</v>
      </c>
      <c r="AF270">
        <f>PLANURI!D$12</f>
        <v>60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Mașini și Instalații pentru Agricultură și Industrie Alimentară</v>
      </c>
      <c r="AD271">
        <f>PLANURI!A$12</f>
        <v>20</v>
      </c>
      <c r="AE271">
        <f>PLANURI!B$12</f>
        <v>70</v>
      </c>
      <c r="AF271">
        <f>PLANURI!D$12</f>
        <v>60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Mașini și Instalații pentru Agricultură și Industrie Alimentară</v>
      </c>
      <c r="AD272">
        <f>PLANURI!A$12</f>
        <v>20</v>
      </c>
      <c r="AE272">
        <f>PLANURI!B$12</f>
        <v>70</v>
      </c>
      <c r="AF272">
        <f>PLANURI!D$12</f>
        <v>60</v>
      </c>
      <c r="AG272" t="str">
        <f>PLANURI!BW714</f>
        <v/>
      </c>
    </row>
    <row r="273" spans="1:33" x14ac:dyDescent="0.2">
      <c r="A273" t="str">
        <f>PLANURI!AX715</f>
        <v>L432.19.02.C11-01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Mașini și Instalații pentru Agricultură și Industrie Alimentară</v>
      </c>
      <c r="AD273">
        <f>PLANURI!A$12</f>
        <v>20</v>
      </c>
      <c r="AE273">
        <f>PLANURI!B$12</f>
        <v>70</v>
      </c>
      <c r="AF273">
        <f>PLANURI!D$12</f>
        <v>60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Mașini și Instalații pentru Agricultură și Industrie Alimentară</v>
      </c>
      <c r="AD274">
        <f>PLANURI!A$12</f>
        <v>20</v>
      </c>
      <c r="AE274">
        <f>PLANURI!B$12</f>
        <v>70</v>
      </c>
      <c r="AF274">
        <f>PLANURI!D$12</f>
        <v>60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Mașini și Instalații pentru Agricultură și Industrie Alimentară</v>
      </c>
      <c r="AD275">
        <f>PLANURI!A$12</f>
        <v>20</v>
      </c>
      <c r="AE275">
        <f>PLANURI!B$12</f>
        <v>70</v>
      </c>
      <c r="AF275">
        <f>PLANURI!D$12</f>
        <v>60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Mașini și Instalații pentru Agricultură și Industrie Alimentară</v>
      </c>
      <c r="AD276">
        <f>PLANURI!A$12</f>
        <v>20</v>
      </c>
      <c r="AE276">
        <f>PLANURI!B$12</f>
        <v>70</v>
      </c>
      <c r="AF276">
        <f>PLANURI!D$12</f>
        <v>60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Mașini și Instalații pentru Agricultură și Industrie Alimentară</v>
      </c>
      <c r="AD277">
        <f>PLANURI!A$12</f>
        <v>20</v>
      </c>
      <c r="AE277">
        <f>PLANURI!B$12</f>
        <v>70</v>
      </c>
      <c r="AF277">
        <f>PLANURI!D$12</f>
        <v>60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Mașini și Instalații pentru Agricultură și Industrie Alimentară</v>
      </c>
      <c r="AD278">
        <f>PLANURI!A$12</f>
        <v>20</v>
      </c>
      <c r="AE278">
        <f>PLANURI!B$12</f>
        <v>70</v>
      </c>
      <c r="AF278">
        <f>PLANURI!D$12</f>
        <v>60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Mașini și Instalații pentru Agricultură și Industrie Alimentară</v>
      </c>
      <c r="AD279">
        <f>PLANURI!A$12</f>
        <v>20</v>
      </c>
      <c r="AE279">
        <f>PLANURI!B$12</f>
        <v>70</v>
      </c>
      <c r="AF279">
        <f>PLANURI!D$12</f>
        <v>60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Mașini și Instalații pentru Agricultură și Industrie Alimentară</v>
      </c>
      <c r="AD280">
        <f>PLANURI!A$12</f>
        <v>20</v>
      </c>
      <c r="AE280">
        <f>PLANURI!B$12</f>
        <v>70</v>
      </c>
      <c r="AF280">
        <f>PLANURI!D$12</f>
        <v>60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Mașini și Instalații pentru Agricultură și Industrie Alimentară</v>
      </c>
      <c r="AD281">
        <f>PLANURI!A$12</f>
        <v>20</v>
      </c>
      <c r="AE281">
        <f>PLANURI!B$12</f>
        <v>70</v>
      </c>
      <c r="AF281">
        <f>PLANURI!D$12</f>
        <v>60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Mașini și Instalații pentru Agricultură și Industrie Alimentară</v>
      </c>
      <c r="AD282">
        <f>PLANURI!A$12</f>
        <v>20</v>
      </c>
      <c r="AE282">
        <f>PLANURI!B$12</f>
        <v>70</v>
      </c>
      <c r="AF282">
        <f>PLANURI!D$12</f>
        <v>60</v>
      </c>
      <c r="AG282" t="str">
        <f>PLANURI!BW724</f>
        <v/>
      </c>
    </row>
    <row r="283" spans="1:33" x14ac:dyDescent="0.2">
      <c r="A283" t="str">
        <f>PLANURI!AX725</f>
        <v>L432.19.04.C11-01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Mașini și Instalații pentru Agricultură și Industrie Alimentară</v>
      </c>
      <c r="AD283">
        <f>PLANURI!A$12</f>
        <v>20</v>
      </c>
      <c r="AE283">
        <f>PLANURI!B$12</f>
        <v>70</v>
      </c>
      <c r="AF283">
        <f>PLANURI!D$12</f>
        <v>60</v>
      </c>
      <c r="AG283" t="str">
        <f>PLANURI!BW725</f>
        <v>2020</v>
      </c>
    </row>
    <row r="284" spans="1:33" x14ac:dyDescent="0.2">
      <c r="A284" t="str">
        <f>PLANURI!AX726</f>
        <v>L432.19.04.C11-02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Mașini și Instalații pentru Agricultură și Industrie Alimentară</v>
      </c>
      <c r="AD284">
        <f>PLANURI!A$12</f>
        <v>20</v>
      </c>
      <c r="AE284">
        <f>PLANURI!B$12</f>
        <v>70</v>
      </c>
      <c r="AF284">
        <f>PLANURI!D$12</f>
        <v>60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Mașini și Instalații pentru Agricultură și Industrie Alimentară</v>
      </c>
      <c r="AD285">
        <f>PLANURI!A$12</f>
        <v>20</v>
      </c>
      <c r="AE285">
        <f>PLANURI!B$12</f>
        <v>70</v>
      </c>
      <c r="AF285">
        <f>PLANURI!D$12</f>
        <v>60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Mașini și Instalații pentru Agricultură și Industrie Alimentară</v>
      </c>
      <c r="AD286">
        <f>PLANURI!A$12</f>
        <v>20</v>
      </c>
      <c r="AE286">
        <f>PLANURI!B$12</f>
        <v>70</v>
      </c>
      <c r="AF286">
        <f>PLANURI!D$12</f>
        <v>60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Mașini și Instalații pentru Agricultură și Industrie Alimentară</v>
      </c>
      <c r="AD287">
        <f>PLANURI!A$12</f>
        <v>20</v>
      </c>
      <c r="AE287">
        <f>PLANURI!B$12</f>
        <v>70</v>
      </c>
      <c r="AF287">
        <f>PLANURI!D$12</f>
        <v>60</v>
      </c>
      <c r="AG287" t="str">
        <f>PLANURI!BW729</f>
        <v/>
      </c>
    </row>
    <row r="288" spans="1:33" x14ac:dyDescent="0.2">
      <c r="A288" t="str">
        <f>PLANURI!AX730</f>
        <v>L432.19.05.D11-01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Mașini și Instalații pentru Agricultură și Industrie Alimentară</v>
      </c>
      <c r="AD288">
        <f>PLANURI!A$12</f>
        <v>20</v>
      </c>
      <c r="AE288">
        <f>PLANURI!B$12</f>
        <v>70</v>
      </c>
      <c r="AF288">
        <f>PLANURI!D$12</f>
        <v>60</v>
      </c>
      <c r="AG288" t="str">
        <f>PLANURI!BW730</f>
        <v>2021</v>
      </c>
    </row>
    <row r="289" spans="1:33" x14ac:dyDescent="0.2">
      <c r="A289" t="str">
        <f>PLANURI!AX731</f>
        <v>L432.19.05.C11-02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Mașini și Instalații pentru Agricultură și Industrie Alimentară</v>
      </c>
      <c r="AD289">
        <f>PLANURI!A$12</f>
        <v>20</v>
      </c>
      <c r="AE289">
        <f>PLANURI!B$12</f>
        <v>70</v>
      </c>
      <c r="AF289">
        <f>PLANURI!D$12</f>
        <v>60</v>
      </c>
      <c r="AG289" t="str">
        <f>PLANURI!BW731</f>
        <v>2021</v>
      </c>
    </row>
    <row r="290" spans="1:33" x14ac:dyDescent="0.2">
      <c r="A290" t="str">
        <f>PLANURI!AX732</f>
        <v>L432.19.05.C11-03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Mașini și Instalații pentru Agricultură și Industrie Alimentară</v>
      </c>
      <c r="AD290">
        <f>PLANURI!A$12</f>
        <v>20</v>
      </c>
      <c r="AE290">
        <f>PLANURI!B$12</f>
        <v>70</v>
      </c>
      <c r="AF290">
        <f>PLANURI!D$12</f>
        <v>60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Mașini și Instalații pentru Agricultură și Industrie Alimentară</v>
      </c>
      <c r="AD291">
        <f>PLANURI!A$12</f>
        <v>20</v>
      </c>
      <c r="AE291">
        <f>PLANURI!B$12</f>
        <v>70</v>
      </c>
      <c r="AF291">
        <f>PLANURI!D$12</f>
        <v>60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Mașini și Instalații pentru Agricultură și Industrie Alimentară</v>
      </c>
      <c r="AD292">
        <f>PLANURI!A$12</f>
        <v>20</v>
      </c>
      <c r="AE292">
        <f>PLANURI!B$12</f>
        <v>70</v>
      </c>
      <c r="AF292">
        <f>PLANURI!D$12</f>
        <v>60</v>
      </c>
      <c r="AG292" t="str">
        <f>PLANURI!BW734</f>
        <v/>
      </c>
    </row>
    <row r="293" spans="1:33" x14ac:dyDescent="0.2">
      <c r="A293" t="str">
        <f>PLANURI!AX735</f>
        <v>L432.19.06.D11-01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Mașini și Instalații pentru Agricultură și Industrie Alimentară</v>
      </c>
      <c r="AD293">
        <f>PLANURI!A$12</f>
        <v>20</v>
      </c>
      <c r="AE293">
        <f>PLANURI!B$12</f>
        <v>70</v>
      </c>
      <c r="AF293">
        <f>PLANURI!D$12</f>
        <v>60</v>
      </c>
      <c r="AG293" t="str">
        <f>PLANURI!BW735</f>
        <v>2021</v>
      </c>
    </row>
    <row r="294" spans="1:33" x14ac:dyDescent="0.2">
      <c r="A294" t="str">
        <f>PLANURI!AX736</f>
        <v>L432.19.06.C11-02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Mașini și Instalații pentru Agricultură și Industrie Alimentară</v>
      </c>
      <c r="AD294">
        <f>PLANURI!A$12</f>
        <v>20</v>
      </c>
      <c r="AE294">
        <f>PLANURI!B$12</f>
        <v>70</v>
      </c>
      <c r="AF294">
        <f>PLANURI!D$12</f>
        <v>60</v>
      </c>
      <c r="AG294" t="str">
        <f>PLANURI!BW736</f>
        <v>2021</v>
      </c>
    </row>
    <row r="295" spans="1:33" x14ac:dyDescent="0.2">
      <c r="A295" t="str">
        <f>PLANURI!AX737</f>
        <v>L432.19.06.C11-03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Mașini și Instalații pentru Agricultură și Industrie Alimentară</v>
      </c>
      <c r="AD295">
        <f>PLANURI!A$12</f>
        <v>20</v>
      </c>
      <c r="AE295">
        <f>PLANURI!B$12</f>
        <v>70</v>
      </c>
      <c r="AF295">
        <f>PLANURI!D$12</f>
        <v>60</v>
      </c>
      <c r="AG295" t="str">
        <f>PLANURI!BW737</f>
        <v>2021</v>
      </c>
    </row>
    <row r="296" spans="1:33" x14ac:dyDescent="0.2">
      <c r="A296" t="str">
        <f>PLANURI!AX738</f>
        <v>L432.19.06.C11-04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Mașini și Instalații pentru Agricultură și Industrie Alimentară</v>
      </c>
      <c r="AD296">
        <f>PLANURI!A$12</f>
        <v>20</v>
      </c>
      <c r="AE296">
        <f>PLANURI!B$12</f>
        <v>70</v>
      </c>
      <c r="AF296">
        <f>PLANURI!D$12</f>
        <v>60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Mașini și Instalații pentru Agricultură și Industrie Alimentară</v>
      </c>
      <c r="AD297">
        <f>PLANURI!A$12</f>
        <v>20</v>
      </c>
      <c r="AE297">
        <f>PLANURI!B$12</f>
        <v>70</v>
      </c>
      <c r="AF297">
        <f>PLANURI!D$12</f>
        <v>60</v>
      </c>
      <c r="AG297" t="str">
        <f>PLANURI!BW739</f>
        <v/>
      </c>
    </row>
    <row r="298" spans="1:33" x14ac:dyDescent="0.2">
      <c r="A298" t="str">
        <f>PLANURI!AX740</f>
        <v>L432.19.07.C11-01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Mașini și Instalații pentru Agricultură și Industrie Alimentară</v>
      </c>
      <c r="AD298">
        <f>PLANURI!A$12</f>
        <v>20</v>
      </c>
      <c r="AE298">
        <f>PLANURI!B$12</f>
        <v>70</v>
      </c>
      <c r="AF298">
        <f>PLANURI!D$12</f>
        <v>60</v>
      </c>
      <c r="AG298" t="str">
        <f>PLANURI!BW740</f>
        <v>2022</v>
      </c>
    </row>
    <row r="299" spans="1:33" x14ac:dyDescent="0.2">
      <c r="A299" t="str">
        <f>PLANURI!AX741</f>
        <v>L432.19.07.C11-02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Mașini și Instalații pentru Agricultură și Industrie Alimentară</v>
      </c>
      <c r="AD299">
        <f>PLANURI!A$12</f>
        <v>20</v>
      </c>
      <c r="AE299">
        <f>PLANURI!B$12</f>
        <v>70</v>
      </c>
      <c r="AF299">
        <f>PLANURI!D$12</f>
        <v>60</v>
      </c>
      <c r="AG299" t="str">
        <f>PLANURI!BW741</f>
        <v>2022</v>
      </c>
    </row>
    <row r="300" spans="1:33" x14ac:dyDescent="0.2">
      <c r="A300" t="str">
        <f>PLANURI!AX742</f>
        <v>L432.19.07.C11-03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Mașini și Instalații pentru Agricultură și Industrie Alimentară</v>
      </c>
      <c r="AD300">
        <f>PLANURI!A$12</f>
        <v>20</v>
      </c>
      <c r="AE300">
        <f>PLANURI!B$12</f>
        <v>70</v>
      </c>
      <c r="AF300">
        <f>PLANURI!D$12</f>
        <v>60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Mașini și Instalații pentru Agricultură și Industrie Alimentară</v>
      </c>
      <c r="AD301">
        <f>PLANURI!A$12</f>
        <v>20</v>
      </c>
      <c r="AE301">
        <f>PLANURI!B$12</f>
        <v>70</v>
      </c>
      <c r="AF301">
        <f>PLANURI!D$12</f>
        <v>60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Mașini și Instalații pentru Agricultură și Industrie Alimentară</v>
      </c>
      <c r="AD302">
        <f>PLANURI!A$12</f>
        <v>20</v>
      </c>
      <c r="AE302">
        <f>PLANURI!B$12</f>
        <v>70</v>
      </c>
      <c r="AF302">
        <f>PLANURI!D$12</f>
        <v>60</v>
      </c>
      <c r="AG302" t="str">
        <f>PLANURI!BW744</f>
        <v/>
      </c>
    </row>
    <row r="303" spans="1:33" x14ac:dyDescent="0.2">
      <c r="A303" t="str">
        <f>PLANURI!AX745</f>
        <v>L432.19.08.C11-01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Mașini și Instalații pentru Agricultură și Industrie Alimentară</v>
      </c>
      <c r="AD303">
        <f>PLANURI!A$12</f>
        <v>20</v>
      </c>
      <c r="AE303">
        <f>PLANURI!B$12</f>
        <v>70</v>
      </c>
      <c r="AF303">
        <f>PLANURI!D$12</f>
        <v>60</v>
      </c>
      <c r="AG303" t="str">
        <f>PLANURI!BW745</f>
        <v>2022</v>
      </c>
    </row>
    <row r="304" spans="1:33" x14ac:dyDescent="0.2">
      <c r="A304" t="str">
        <f>PLANURI!AX746</f>
        <v>L432.19.08.C11-02</v>
      </c>
      <c r="B304">
        <f>PLANURI!AY746</f>
        <v>2</v>
      </c>
      <c r="C304" t="str">
        <f>PLANURI!AZ746</f>
        <v>Practică pedagogică în învătământul preuniversitar obligatoriu (II)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Mașini și Instalații pentru Agricultură și Industrie Alimentară</v>
      </c>
      <c r="AD304">
        <f>PLANURI!A$12</f>
        <v>20</v>
      </c>
      <c r="AE304">
        <f>PLANURI!B$12</f>
        <v>70</v>
      </c>
      <c r="AF304">
        <f>PLANURI!D$12</f>
        <v>60</v>
      </c>
      <c r="AG304" t="str">
        <f>PLANURI!BW746</f>
        <v>2022</v>
      </c>
    </row>
    <row r="305" spans="1:33" x14ac:dyDescent="0.2">
      <c r="A305" t="str">
        <f>PLANURI!AX747</f>
        <v>L432.19.08.C11-03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Mașini și Instalații pentru Agricultură și Industrie Alimentară</v>
      </c>
      <c r="AD305">
        <f>PLANURI!A$12</f>
        <v>20</v>
      </c>
      <c r="AE305">
        <f>PLANURI!B$12</f>
        <v>70</v>
      </c>
      <c r="AF305">
        <f>PLANURI!D$12</f>
        <v>60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Mașini și Instalații pentru Agricultură și Industrie Alimentară</v>
      </c>
      <c r="AD306">
        <f>PLANURI!A$12</f>
        <v>20</v>
      </c>
      <c r="AE306">
        <f>PLANURI!B$12</f>
        <v>70</v>
      </c>
      <c r="AF306">
        <f>PLANURI!D$12</f>
        <v>60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Mașini și Instalații pentru Agricultură și Industrie Alimentară</v>
      </c>
      <c r="AD307">
        <f>PLANURI!A$12</f>
        <v>20</v>
      </c>
      <c r="AE307">
        <f>PLANURI!B$12</f>
        <v>70</v>
      </c>
      <c r="AF307">
        <f>PLANURI!D$12</f>
        <v>60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Mașini și Instalații pentru Agricultură și Industrie Alimentară</v>
      </c>
      <c r="AD308">
        <f>PLANURI!A$12</f>
        <v>20</v>
      </c>
      <c r="AE308">
        <f>PLANURI!B$12</f>
        <v>70</v>
      </c>
      <c r="AF308">
        <f>PLANURI!D$12</f>
        <v>60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Mașini și Instalații pentru Agricultură și Industrie Alimentară</v>
      </c>
      <c r="AD309">
        <f>PLANURI!A$12</f>
        <v>20</v>
      </c>
      <c r="AE309">
        <f>PLANURI!B$12</f>
        <v>70</v>
      </c>
      <c r="AF309">
        <f>PLANURI!D$12</f>
        <v>60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Mașini și Instalații pentru Agricultură și Industrie Alimentară</v>
      </c>
      <c r="AD310">
        <f>PLANURI!A$12</f>
        <v>20</v>
      </c>
      <c r="AE310">
        <f>PLANURI!B$12</f>
        <v>70</v>
      </c>
      <c r="AF310">
        <f>PLANURI!D$12</f>
        <v>60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Mașini și Instalații pentru Agricultură și Industrie Alimentară</v>
      </c>
      <c r="AD311">
        <f>PLANURI!A$12</f>
        <v>20</v>
      </c>
      <c r="AE311">
        <f>PLANURI!B$12</f>
        <v>70</v>
      </c>
      <c r="AF311">
        <f>PLANURI!D$12</f>
        <v>60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Mașini și Instalații pentru Agricultură și Industrie Alimentară</v>
      </c>
      <c r="AD312">
        <f>PLANURI!A$12</f>
        <v>20</v>
      </c>
      <c r="AE312">
        <f>PLANURI!B$12</f>
        <v>70</v>
      </c>
      <c r="AF312">
        <f>PLANURI!D$12</f>
        <v>60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Mașini și Instalații pentru Agricultură și Industrie Alimentară</v>
      </c>
      <c r="AD313">
        <f>PLANURI!A$12</f>
        <v>20</v>
      </c>
      <c r="AE313">
        <f>PLANURI!B$12</f>
        <v>70</v>
      </c>
      <c r="AF313">
        <f>PLANURI!D$12</f>
        <v>60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Mașini și Instalații pentru Agricultură și Industrie Alimentară</v>
      </c>
      <c r="AD314">
        <f>PLANURI!A$12</f>
        <v>20</v>
      </c>
      <c r="AE314">
        <f>PLANURI!B$12</f>
        <v>70</v>
      </c>
      <c r="AF314">
        <f>PLANURI!D$12</f>
        <v>60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Mașini și Instalații pentru Agricultură și Industrie Alimentară</v>
      </c>
      <c r="AD315">
        <f>PLANURI!A$12</f>
        <v>20</v>
      </c>
      <c r="AE315">
        <f>PLANURI!B$12</f>
        <v>70</v>
      </c>
      <c r="AF315">
        <f>PLANURI!D$12</f>
        <v>60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Mașini și Instalații pentru Agricultură și Industrie Alimentară</v>
      </c>
      <c r="AD316">
        <f>PLANURI!A$12</f>
        <v>20</v>
      </c>
      <c r="AE316">
        <f>PLANURI!B$12</f>
        <v>70</v>
      </c>
      <c r="AF316">
        <f>PLANURI!D$12</f>
        <v>60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Mașini și Instalații pentru Agricultură și Industrie Alimentară</v>
      </c>
      <c r="AD317">
        <f>PLANURI!A$12</f>
        <v>20</v>
      </c>
      <c r="AE317">
        <f>PLANURI!B$12</f>
        <v>70</v>
      </c>
      <c r="AF317">
        <f>PLANURI!D$12</f>
        <v>60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Mașini și Instalații pentru Agricultură și Industrie Alimentară</v>
      </c>
      <c r="AD318">
        <f>PLANURI!A$12</f>
        <v>20</v>
      </c>
      <c r="AE318">
        <f>PLANURI!B$12</f>
        <v>70</v>
      </c>
      <c r="AF318">
        <f>PLANURI!D$12</f>
        <v>60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Mașini și Instalații pentru Agricultură și Industrie Alimentară</v>
      </c>
      <c r="AD319">
        <f>PLANURI!A$12</f>
        <v>20</v>
      </c>
      <c r="AE319">
        <f>PLANURI!B$12</f>
        <v>70</v>
      </c>
      <c r="AF319">
        <f>PLANURI!D$12</f>
        <v>60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Mașini și Instalații pentru Agricultură și Industrie Alimentară</v>
      </c>
      <c r="AD320">
        <f>PLANURI!A$12</f>
        <v>20</v>
      </c>
      <c r="AE320">
        <f>PLANURI!B$12</f>
        <v>70</v>
      </c>
      <c r="AF320">
        <f>PLANURI!D$12</f>
        <v>60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Mașini și Instalații pentru Agricultură și Industrie Alimentară</v>
      </c>
      <c r="AD321">
        <f>PLANURI!A$12</f>
        <v>20</v>
      </c>
      <c r="AE321">
        <f>PLANURI!B$12</f>
        <v>70</v>
      </c>
      <c r="AF321">
        <f>PLANURI!D$12</f>
        <v>60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Mașini și Instalații pentru Agricultură și Industrie Alimentară</v>
      </c>
      <c r="AD322">
        <f>PLANURI!A$12</f>
        <v>20</v>
      </c>
      <c r="AE322">
        <f>PLANURI!B$12</f>
        <v>70</v>
      </c>
      <c r="AF322">
        <f>PLANURI!D$12</f>
        <v>60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Mașini și Instalații pentru Agricultură și Industrie Alimentară</v>
      </c>
      <c r="AD323">
        <f>PLANURI!A$12</f>
        <v>20</v>
      </c>
      <c r="AE323">
        <f>PLANURI!B$12</f>
        <v>70</v>
      </c>
      <c r="AF323">
        <f>PLANURI!D$12</f>
        <v>60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Mașini și Instalații pentru Agricultură și Industrie Alimentară</v>
      </c>
      <c r="AD324">
        <f>PLANURI!A$12</f>
        <v>20</v>
      </c>
      <c r="AE324">
        <f>PLANURI!B$12</f>
        <v>70</v>
      </c>
      <c r="AF324">
        <f>PLANURI!D$12</f>
        <v>60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Mașini și Instalații pentru Agricultură și Industrie Alimentară</v>
      </c>
      <c r="AD325">
        <f>PLANURI!A$12</f>
        <v>20</v>
      </c>
      <c r="AE325">
        <f>PLANURI!B$12</f>
        <v>70</v>
      </c>
      <c r="AF325">
        <f>PLANURI!D$12</f>
        <v>60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Mașini și Instalații pentru Agricultură și Industrie Alimentară</v>
      </c>
      <c r="AD326">
        <f>PLANURI!A$12</f>
        <v>20</v>
      </c>
      <c r="AE326">
        <f>PLANURI!B$12</f>
        <v>70</v>
      </c>
      <c r="AF326">
        <f>PLANURI!D$12</f>
        <v>60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Mașini și Instalații pentru Agricultură și Industrie Alimentară</v>
      </c>
      <c r="AD327">
        <f>PLANURI!A$12</f>
        <v>20</v>
      </c>
      <c r="AE327">
        <f>PLANURI!B$12</f>
        <v>70</v>
      </c>
      <c r="AF327">
        <f>PLANURI!D$12</f>
        <v>60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Mașini și Instalații pentru Agricultură și Industrie Alimentară</v>
      </c>
      <c r="AD328">
        <f>PLANURI!A$12</f>
        <v>20</v>
      </c>
      <c r="AE328">
        <f>PLANURI!B$12</f>
        <v>70</v>
      </c>
      <c r="AF328">
        <f>PLANURI!D$12</f>
        <v>60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Mașini și Instalații pentru Agricultură și Industrie Alimentară</v>
      </c>
      <c r="AD329">
        <f>PLANURI!A$12</f>
        <v>20</v>
      </c>
      <c r="AE329">
        <f>PLANURI!B$12</f>
        <v>70</v>
      </c>
      <c r="AF329">
        <f>PLANURI!D$12</f>
        <v>60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Mașini și Instalații pentru Agricultură și Industrie Alimentară</v>
      </c>
      <c r="AD330">
        <f>PLANURI!A$12</f>
        <v>20</v>
      </c>
      <c r="AE330">
        <f>PLANURI!B$12</f>
        <v>70</v>
      </c>
      <c r="AF330">
        <f>PLANURI!D$12</f>
        <v>60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Mașini și Instalații pentru Agricultură și Industrie Alimentară</v>
      </c>
      <c r="AD331">
        <f>PLANURI!A$12</f>
        <v>20</v>
      </c>
      <c r="AE331">
        <f>PLANURI!B$12</f>
        <v>70</v>
      </c>
      <c r="AF331">
        <f>PLANURI!D$12</f>
        <v>60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Mașini și Instalații pentru Agricultură și Industrie Alimentară</v>
      </c>
      <c r="AD332">
        <f>PLANURI!A$12</f>
        <v>20</v>
      </c>
      <c r="AE332">
        <f>PLANURI!B$12</f>
        <v>70</v>
      </c>
      <c r="AF332">
        <f>PLANURI!D$12</f>
        <v>60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Mașini și Instalații pentru Agricultură și Industrie Alimentară</v>
      </c>
      <c r="AD333">
        <f>PLANURI!A$12</f>
        <v>20</v>
      </c>
      <c r="AE333">
        <f>PLANURI!B$12</f>
        <v>70</v>
      </c>
      <c r="AF333">
        <f>PLANURI!D$12</f>
        <v>60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Mașini și Instalații pentru Agricultură și Industrie Alimentară</v>
      </c>
      <c r="AD334">
        <f>PLANURI!A$12</f>
        <v>20</v>
      </c>
      <c r="AE334">
        <f>PLANURI!B$12</f>
        <v>70</v>
      </c>
      <c r="AF334">
        <f>PLANURI!D$12</f>
        <v>60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Mașini și Instalații pentru Agricultură și Industrie Alimentară</v>
      </c>
      <c r="AD335">
        <f>PLANURI!A$12</f>
        <v>20</v>
      </c>
      <c r="AE335">
        <f>PLANURI!B$12</f>
        <v>70</v>
      </c>
      <c r="AF335">
        <f>PLANURI!D$12</f>
        <v>60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Mașini și Instalații pentru Agricultură și Industrie Alimentară</v>
      </c>
      <c r="AD336">
        <f>PLANURI!A$12</f>
        <v>20</v>
      </c>
      <c r="AE336">
        <f>PLANURI!B$12</f>
        <v>70</v>
      </c>
      <c r="AF336">
        <f>PLANURI!D$12</f>
        <v>60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Mașini și Instalații pentru Agricultură și Industrie Alimentară</v>
      </c>
      <c r="AD337">
        <f>PLANURI!A$12</f>
        <v>20</v>
      </c>
      <c r="AE337">
        <f>PLANURI!B$12</f>
        <v>70</v>
      </c>
      <c r="AF337">
        <f>PLANURI!D$12</f>
        <v>60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Mașini și Instalații pentru Agricultură și Industrie Alimentară</v>
      </c>
      <c r="AD338">
        <f>PLANURI!A$12</f>
        <v>20</v>
      </c>
      <c r="AE338">
        <f>PLANURI!B$12</f>
        <v>70</v>
      </c>
      <c r="AF338">
        <f>PLANURI!D$12</f>
        <v>60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Mașini și Instalații pentru Agricultură și Industrie Alimentară</v>
      </c>
      <c r="AD339">
        <f>PLANURI!A$12</f>
        <v>20</v>
      </c>
      <c r="AE339">
        <f>PLANURI!B$12</f>
        <v>70</v>
      </c>
      <c r="AF339">
        <f>PLANURI!D$12</f>
        <v>60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Mașini și Instalații pentru Agricultură și Industrie Alimentară</v>
      </c>
      <c r="AD340">
        <f>PLANURI!A$12</f>
        <v>20</v>
      </c>
      <c r="AE340">
        <f>PLANURI!B$12</f>
        <v>70</v>
      </c>
      <c r="AF340">
        <f>PLANURI!D$12</f>
        <v>60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Mașini și Instalații pentru Agricultură și Industrie Alimentară</v>
      </c>
      <c r="AD341">
        <f>PLANURI!A$12</f>
        <v>20</v>
      </c>
      <c r="AE341">
        <f>PLANURI!B$12</f>
        <v>70</v>
      </c>
      <c r="AF341">
        <f>PLANURI!D$12</f>
        <v>60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Mașini și Instalații pentru Agricultură și Industrie Alimentară</v>
      </c>
      <c r="AD342">
        <f>PLANURI!A$12</f>
        <v>20</v>
      </c>
      <c r="AE342">
        <f>PLANURI!B$12</f>
        <v>70</v>
      </c>
      <c r="AF342">
        <f>PLANURI!D$12</f>
        <v>60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Mașini și Instalații pentru Agricultură și Industrie Alimentară</v>
      </c>
      <c r="AD343">
        <f>PLANURI!A$12</f>
        <v>20</v>
      </c>
      <c r="AE343">
        <f>PLANURI!B$12</f>
        <v>70</v>
      </c>
      <c r="AF343">
        <f>PLANURI!D$12</f>
        <v>60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Mașini și Instalații pentru Agricultură și Industrie Alimentară</v>
      </c>
      <c r="AD344">
        <f>PLANURI!A$12</f>
        <v>20</v>
      </c>
      <c r="AE344">
        <f>PLANURI!B$12</f>
        <v>70</v>
      </c>
      <c r="AF344">
        <f>PLANURI!D$12</f>
        <v>60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Mașini și Instalații pentru Agricultură și Industrie Alimentară</v>
      </c>
      <c r="AD345">
        <f>PLANURI!A$12</f>
        <v>20</v>
      </c>
      <c r="AE345">
        <f>PLANURI!B$12</f>
        <v>70</v>
      </c>
      <c r="AF345">
        <f>PLANURI!D$12</f>
        <v>60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Mașini și Instalații pentru Agricultură și Industrie Alimentară</v>
      </c>
      <c r="AD346">
        <f>PLANURI!A$12</f>
        <v>20</v>
      </c>
      <c r="AE346">
        <f>PLANURI!B$12</f>
        <v>70</v>
      </c>
      <c r="AF346">
        <f>PLANURI!D$12</f>
        <v>60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Mașini și Instalații pentru Agricultură și Industrie Alimentară</v>
      </c>
      <c r="AD347">
        <f>PLANURI!A$12</f>
        <v>20</v>
      </c>
      <c r="AE347">
        <f>PLANURI!B$12</f>
        <v>70</v>
      </c>
      <c r="AF347">
        <f>PLANURI!D$12</f>
        <v>60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Mașini și Instalații pentru Agricultură și Industrie Alimentară</v>
      </c>
      <c r="AD348">
        <f>PLANURI!A$12</f>
        <v>20</v>
      </c>
      <c r="AE348">
        <f>PLANURI!B$12</f>
        <v>70</v>
      </c>
      <c r="AF348">
        <f>PLANURI!D$12</f>
        <v>60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Mașini și Instalații pentru Agricultură și Industrie Alimentară</v>
      </c>
      <c r="AD349">
        <f>PLANURI!A$12</f>
        <v>20</v>
      </c>
      <c r="AE349">
        <f>PLANURI!B$12</f>
        <v>70</v>
      </c>
      <c r="AF349">
        <f>PLANURI!D$12</f>
        <v>60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Mașini și Instalații pentru Agricultură și Industrie Alimentară</v>
      </c>
      <c r="AD350">
        <f>PLANURI!A$12</f>
        <v>20</v>
      </c>
      <c r="AE350">
        <f>PLANURI!B$12</f>
        <v>70</v>
      </c>
      <c r="AF350">
        <f>PLANURI!D$12</f>
        <v>60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Mașini și Instalații pentru Agricultură și Industrie Alimentară</v>
      </c>
      <c r="AD351">
        <f>PLANURI!A$12</f>
        <v>20</v>
      </c>
      <c r="AE351">
        <f>PLANURI!B$12</f>
        <v>70</v>
      </c>
      <c r="AF351">
        <f>PLANURI!D$12</f>
        <v>60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Mașini și Instalații pentru Agricultură și Industrie Alimentară</v>
      </c>
      <c r="AD352">
        <f>PLANURI!A$12</f>
        <v>20</v>
      </c>
      <c r="AE352">
        <f>PLANURI!B$12</f>
        <v>70</v>
      </c>
      <c r="AF352">
        <f>PLANURI!D$12</f>
        <v>60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Mașini și Instalații pentru Agricultură și Industrie Alimentară</v>
      </c>
      <c r="AD353">
        <f>PLANURI!A$12</f>
        <v>20</v>
      </c>
      <c r="AE353">
        <f>PLANURI!B$12</f>
        <v>70</v>
      </c>
      <c r="AF353">
        <f>PLANURI!D$12</f>
        <v>60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Mașini și Instalații pentru Agricultură și Industrie Alimentară</v>
      </c>
      <c r="AD354">
        <f>PLANURI!A$12</f>
        <v>20</v>
      </c>
      <c r="AE354">
        <f>PLANURI!B$12</f>
        <v>70</v>
      </c>
      <c r="AF354">
        <f>PLANURI!D$12</f>
        <v>60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Mașini și Instalații pentru Agricultură și Industrie Alimentară</v>
      </c>
      <c r="AD355">
        <f>PLANURI!A$12</f>
        <v>20</v>
      </c>
      <c r="AE355">
        <f>PLANURI!B$12</f>
        <v>70</v>
      </c>
      <c r="AF355">
        <f>PLANURI!D$12</f>
        <v>60</v>
      </c>
      <c r="AG355" t="str">
        <f>PLANURI!BW797</f>
        <v/>
      </c>
    </row>
    <row r="356" spans="1:33" x14ac:dyDescent="0.2">
      <c r="A356" t="str">
        <f>PLANURI!AX798</f>
        <v>L432.19.04.D9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Mașini și Instalații pentru Agricultură și Industrie Alimentară</v>
      </c>
      <c r="AD356">
        <f>PLANURI!A$12</f>
        <v>20</v>
      </c>
      <c r="AE356">
        <f>PLANURI!B$12</f>
        <v>70</v>
      </c>
      <c r="AF356">
        <f>PLANURI!D$12</f>
        <v>60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Mașini și Instalații pentru Agricultură și Industrie Alimentară</v>
      </c>
      <c r="AD357">
        <f>PLANURI!A$12</f>
        <v>20</v>
      </c>
      <c r="AE357">
        <f>PLANURI!B$12</f>
        <v>70</v>
      </c>
      <c r="AF357">
        <f>PLANURI!D$12</f>
        <v>60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Mașini și Instalații pentru Agricultură și Industrie Alimentară</v>
      </c>
      <c r="AD358">
        <f>PLANURI!A$12</f>
        <v>20</v>
      </c>
      <c r="AE358">
        <f>PLANURI!B$12</f>
        <v>70</v>
      </c>
      <c r="AF358">
        <f>PLANURI!D$12</f>
        <v>60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Mașini și Instalații pentru Agricultură și Industrie Alimentară</v>
      </c>
      <c r="AD359">
        <f>PLANURI!A$12</f>
        <v>20</v>
      </c>
      <c r="AE359">
        <f>PLANURI!B$12</f>
        <v>70</v>
      </c>
      <c r="AF359">
        <f>PLANURI!D$12</f>
        <v>60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Mașini și Instalații pentru Agricultură și Industrie Alimentară</v>
      </c>
      <c r="AD360">
        <f>PLANURI!A$12</f>
        <v>20</v>
      </c>
      <c r="AE360">
        <f>PLANURI!B$12</f>
        <v>70</v>
      </c>
      <c r="AF360">
        <f>PLANURI!D$12</f>
        <v>60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Mașini și Instalații pentru Agricultură și Industrie Alimentară</v>
      </c>
      <c r="AD361">
        <f>PLANURI!A$12</f>
        <v>20</v>
      </c>
      <c r="AE361">
        <f>PLANURI!B$12</f>
        <v>70</v>
      </c>
      <c r="AF361">
        <f>PLANURI!D$12</f>
        <v>60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Mașini și Instalații pentru Agricultură și Industrie Alimentară</v>
      </c>
      <c r="AD362">
        <f>PLANURI!A$12</f>
        <v>20</v>
      </c>
      <c r="AE362">
        <f>PLANURI!B$12</f>
        <v>70</v>
      </c>
      <c r="AF362">
        <f>PLANURI!D$12</f>
        <v>60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Mașini și Instalații pentru Agricultură și Industrie Alimentară</v>
      </c>
      <c r="AD363">
        <f>PLANURI!A$12</f>
        <v>20</v>
      </c>
      <c r="AE363">
        <f>PLANURI!B$12</f>
        <v>70</v>
      </c>
      <c r="AF363">
        <f>PLANURI!D$12</f>
        <v>60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Mașini și Instalații pentru Agricultură și Industrie Alimentară</v>
      </c>
      <c r="AD364">
        <f>PLANURI!A$12</f>
        <v>20</v>
      </c>
      <c r="AE364">
        <f>PLANURI!B$12</f>
        <v>70</v>
      </c>
      <c r="AF364">
        <f>PLANURI!D$12</f>
        <v>60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Mașini și Instalații pentru Agricultură și Industrie Alimentară</v>
      </c>
      <c r="AD365">
        <f>PLANURI!A$12</f>
        <v>20</v>
      </c>
      <c r="AE365">
        <f>PLANURI!B$12</f>
        <v>70</v>
      </c>
      <c r="AF365">
        <f>PLANURI!D$12</f>
        <v>60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Mașini și Instalații pentru Agricultură și Industrie Alimentară</v>
      </c>
      <c r="AD366">
        <f>PLANURI!A$12</f>
        <v>20</v>
      </c>
      <c r="AE366">
        <f>PLANURI!B$12</f>
        <v>70</v>
      </c>
      <c r="AF366">
        <f>PLANURI!D$12</f>
        <v>60</v>
      </c>
      <c r="AG366" t="str">
        <f>PLANURI!BW808</f>
        <v/>
      </c>
    </row>
    <row r="367" spans="1:33" x14ac:dyDescent="0.2">
      <c r="A367" t="str">
        <f>PLANURI!AX809</f>
        <v>L432.19.05.D8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Mașini și Instalații pentru Agricultură și Industrie Alimentară</v>
      </c>
      <c r="AD367">
        <f>PLANURI!A$12</f>
        <v>20</v>
      </c>
      <c r="AE367">
        <f>PLANURI!B$12</f>
        <v>70</v>
      </c>
      <c r="AF367">
        <f>PLANURI!D$12</f>
        <v>60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Mașini și Instalații pentru Agricultură și Industrie Alimentară</v>
      </c>
      <c r="AD368">
        <f>PLANURI!A$12</f>
        <v>20</v>
      </c>
      <c r="AE368">
        <f>PLANURI!B$12</f>
        <v>70</v>
      </c>
      <c r="AF368">
        <f>PLANURI!D$12</f>
        <v>60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Mașini și Instalații pentru Agricultură și Industrie Alimentară</v>
      </c>
      <c r="AD369">
        <f>PLANURI!A$12</f>
        <v>20</v>
      </c>
      <c r="AE369">
        <f>PLANURI!B$12</f>
        <v>70</v>
      </c>
      <c r="AF369">
        <f>PLANURI!D$12</f>
        <v>60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Mașini și Instalații pentru Agricultură și Industrie Alimentară</v>
      </c>
      <c r="AD370">
        <f>PLANURI!A$12</f>
        <v>20</v>
      </c>
      <c r="AE370">
        <f>PLANURI!B$12</f>
        <v>70</v>
      </c>
      <c r="AF370">
        <f>PLANURI!D$12</f>
        <v>60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Mașini și Instalații pentru Agricultură și Industrie Alimentară</v>
      </c>
      <c r="AD371">
        <f>PLANURI!A$12</f>
        <v>20</v>
      </c>
      <c r="AE371">
        <f>PLANURI!B$12</f>
        <v>70</v>
      </c>
      <c r="AF371">
        <f>PLANURI!D$12</f>
        <v>60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Mașini și Instalații pentru Agricultură și Industrie Alimentară</v>
      </c>
      <c r="AD372">
        <f>PLANURI!A$12</f>
        <v>20</v>
      </c>
      <c r="AE372">
        <f>PLANURI!B$12</f>
        <v>70</v>
      </c>
      <c r="AF372">
        <f>PLANURI!D$12</f>
        <v>60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Mașini și Instalații pentru Agricultură și Industrie Alimentară</v>
      </c>
      <c r="AD373">
        <f>PLANURI!A$12</f>
        <v>20</v>
      </c>
      <c r="AE373">
        <f>PLANURI!B$12</f>
        <v>70</v>
      </c>
      <c r="AF373">
        <f>PLANURI!D$12</f>
        <v>60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Mașini și Instalații pentru Agricultură și Industrie Alimentară</v>
      </c>
      <c r="AD374">
        <f>PLANURI!A$12</f>
        <v>20</v>
      </c>
      <c r="AE374">
        <f>PLANURI!B$12</f>
        <v>70</v>
      </c>
      <c r="AF374">
        <f>PLANURI!D$12</f>
        <v>60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Mașini și Instalații pentru Agricultură și Industrie Alimentară</v>
      </c>
      <c r="AD375">
        <f>PLANURI!A$12</f>
        <v>20</v>
      </c>
      <c r="AE375">
        <f>PLANURI!B$12</f>
        <v>70</v>
      </c>
      <c r="AF375">
        <f>PLANURI!D$12</f>
        <v>60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Mașini și Instalații pentru Agricultură și Industrie Alimentară</v>
      </c>
      <c r="AD376">
        <f>PLANURI!A$12</f>
        <v>20</v>
      </c>
      <c r="AE376">
        <f>PLANURI!B$12</f>
        <v>70</v>
      </c>
      <c r="AF376">
        <f>PLANURI!D$12</f>
        <v>60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Mașini și Instalații pentru Agricultură și Industrie Alimentară</v>
      </c>
      <c r="AD377">
        <f>PLANURI!A$12</f>
        <v>20</v>
      </c>
      <c r="AE377">
        <f>PLANURI!B$12</f>
        <v>70</v>
      </c>
      <c r="AF377">
        <f>PLANURI!D$12</f>
        <v>60</v>
      </c>
      <c r="AG377" t="str">
        <f>PLANURI!BW819</f>
        <v/>
      </c>
    </row>
    <row r="378" spans="1:33" x14ac:dyDescent="0.2">
      <c r="A378" t="str">
        <f>PLANURI!AX820</f>
        <v>L432.19.06.S8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Mașini și Instalații pentru Agricultură și Industrie Alimentară</v>
      </c>
      <c r="AD378">
        <f>PLANURI!A$12</f>
        <v>20</v>
      </c>
      <c r="AE378">
        <f>PLANURI!B$12</f>
        <v>70</v>
      </c>
      <c r="AF378">
        <f>PLANURI!D$12</f>
        <v>60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Mașini și Instalații pentru Agricultură și Industrie Alimentară</v>
      </c>
      <c r="AD379">
        <f>PLANURI!A$12</f>
        <v>20</v>
      </c>
      <c r="AE379">
        <f>PLANURI!B$12</f>
        <v>70</v>
      </c>
      <c r="AF379">
        <f>PLANURI!D$12</f>
        <v>60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Mașini și Instalații pentru Agricultură și Industrie Alimentară</v>
      </c>
      <c r="AD380">
        <f>PLANURI!A$12</f>
        <v>20</v>
      </c>
      <c r="AE380">
        <f>PLANURI!B$12</f>
        <v>70</v>
      </c>
      <c r="AF380">
        <f>PLANURI!D$12</f>
        <v>60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Mașini și Instalații pentru Agricultură și Industrie Alimentară</v>
      </c>
      <c r="AD381">
        <f>PLANURI!A$12</f>
        <v>20</v>
      </c>
      <c r="AE381">
        <f>PLANURI!B$12</f>
        <v>70</v>
      </c>
      <c r="AF381">
        <f>PLANURI!D$12</f>
        <v>60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Mașini și Instalații pentru Agricultură și Industrie Alimentară</v>
      </c>
      <c r="AD382">
        <f>PLANURI!A$12</f>
        <v>20</v>
      </c>
      <c r="AE382">
        <f>PLANURI!B$12</f>
        <v>70</v>
      </c>
      <c r="AF382">
        <f>PLANURI!D$12</f>
        <v>60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Mașini și Instalații pentru Agricultură și Industrie Alimentară</v>
      </c>
      <c r="AD383">
        <f>PLANURI!A$12</f>
        <v>20</v>
      </c>
      <c r="AE383">
        <f>PLANURI!B$12</f>
        <v>70</v>
      </c>
      <c r="AF383">
        <f>PLANURI!D$12</f>
        <v>60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Mașini și Instalații pentru Agricultură și Industrie Alimentară</v>
      </c>
      <c r="AD384">
        <f>PLANURI!A$12</f>
        <v>20</v>
      </c>
      <c r="AE384">
        <f>PLANURI!B$12</f>
        <v>70</v>
      </c>
      <c r="AF384">
        <f>PLANURI!D$12</f>
        <v>60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Mașini și Instalații pentru Agricultură și Industrie Alimentară</v>
      </c>
      <c r="AD385">
        <f>PLANURI!A$12</f>
        <v>20</v>
      </c>
      <c r="AE385">
        <f>PLANURI!B$12</f>
        <v>70</v>
      </c>
      <c r="AF385">
        <f>PLANURI!D$12</f>
        <v>60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Mașini și Instalații pentru Agricultură și Industrie Alimentară</v>
      </c>
      <c r="AD386">
        <f>PLANURI!A$12</f>
        <v>20</v>
      </c>
      <c r="AE386">
        <f>PLANURI!B$12</f>
        <v>70</v>
      </c>
      <c r="AF386">
        <f>PLANURI!D$12</f>
        <v>60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Mașini și Instalații pentru Agricultură și Industrie Alimentară</v>
      </c>
      <c r="AD387">
        <f>PLANURI!A$12</f>
        <v>20</v>
      </c>
      <c r="AE387">
        <f>PLANURI!B$12</f>
        <v>70</v>
      </c>
      <c r="AF387">
        <f>PLANURI!D$12</f>
        <v>60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Mașini și Instalații pentru Agricultură și Industrie Alimentară</v>
      </c>
      <c r="AD388">
        <f>PLANURI!A$12</f>
        <v>20</v>
      </c>
      <c r="AE388">
        <f>PLANURI!B$12</f>
        <v>70</v>
      </c>
      <c r="AF388">
        <f>PLANURI!D$12</f>
        <v>60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Mașini și Instalații pentru Agricultură și Industrie Alimentară</v>
      </c>
      <c r="AD389">
        <f>PLANURI!A$12</f>
        <v>20</v>
      </c>
      <c r="AE389">
        <f>PLANURI!B$12</f>
        <v>70</v>
      </c>
      <c r="AF389">
        <f>PLANURI!D$12</f>
        <v>60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Mașini și Instalații pentru Agricultură și Industrie Alimentară</v>
      </c>
      <c r="AD390">
        <f>PLANURI!A$12</f>
        <v>20</v>
      </c>
      <c r="AE390">
        <f>PLANURI!B$12</f>
        <v>70</v>
      </c>
      <c r="AF390">
        <f>PLANURI!D$12</f>
        <v>60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Mașini și Instalații pentru Agricultură și Industrie Alimentară</v>
      </c>
      <c r="AD391">
        <f>PLANURI!A$12</f>
        <v>20</v>
      </c>
      <c r="AE391">
        <f>PLANURI!B$12</f>
        <v>70</v>
      </c>
      <c r="AF391">
        <f>PLANURI!D$12</f>
        <v>60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Mașini și Instalații pentru Agricultură și Industrie Alimentară</v>
      </c>
      <c r="AD392">
        <f>PLANURI!A$12</f>
        <v>20</v>
      </c>
      <c r="AE392">
        <f>PLANURI!B$12</f>
        <v>70</v>
      </c>
      <c r="AF392">
        <f>PLANURI!D$12</f>
        <v>60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Mașini și Instalații pentru Agricultură și Industrie Alimentară</v>
      </c>
      <c r="AD393">
        <f>PLANURI!A$12</f>
        <v>20</v>
      </c>
      <c r="AE393">
        <f>PLANURI!B$12</f>
        <v>70</v>
      </c>
      <c r="AF393">
        <f>PLANURI!D$12</f>
        <v>60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Mașini și Instalații pentru Agricultură și Industrie Alimentară</v>
      </c>
      <c r="AD394">
        <f>PLANURI!A$12</f>
        <v>20</v>
      </c>
      <c r="AE394">
        <f>PLANURI!B$12</f>
        <v>70</v>
      </c>
      <c r="AF394">
        <f>PLANURI!D$12</f>
        <v>60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Mașini și Instalații pentru Agricultură și Industrie Alimentară</v>
      </c>
      <c r="AD395">
        <f>PLANURI!A$12</f>
        <v>20</v>
      </c>
      <c r="AE395">
        <f>PLANURI!B$12</f>
        <v>70</v>
      </c>
      <c r="AF395">
        <f>PLANURI!D$12</f>
        <v>60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Mașini și Instalații pentru Agricultură și Industrie Alimentară</v>
      </c>
      <c r="AD396">
        <f>PLANURI!A$12</f>
        <v>20</v>
      </c>
      <c r="AE396">
        <f>PLANURI!B$12</f>
        <v>70</v>
      </c>
      <c r="AF396">
        <f>PLANURI!D$12</f>
        <v>60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Mașini și Instalații pentru Agricultură și Industrie Alimentară</v>
      </c>
      <c r="AD397">
        <f>PLANURI!A$12</f>
        <v>20</v>
      </c>
      <c r="AE397">
        <f>PLANURI!B$12</f>
        <v>70</v>
      </c>
      <c r="AF397">
        <f>PLANURI!D$12</f>
        <v>60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Mașini și Instalații pentru Agricultură și Industrie Alimentară</v>
      </c>
      <c r="AD398">
        <f>PLANURI!A$12</f>
        <v>20</v>
      </c>
      <c r="AE398">
        <f>PLANURI!B$12</f>
        <v>70</v>
      </c>
      <c r="AF398">
        <f>PLANURI!D$12</f>
        <v>60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Mașini și Instalații pentru Agricultură și Industrie Alimentară</v>
      </c>
      <c r="AD399">
        <f>PLANURI!A$12</f>
        <v>20</v>
      </c>
      <c r="AE399">
        <f>PLANURI!B$12</f>
        <v>70</v>
      </c>
      <c r="AF399">
        <f>PLANURI!D$12</f>
        <v>60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Mașini și Instalații pentru Agricultură și Industrie Alimentară</v>
      </c>
      <c r="AD400">
        <f>PLANURI!A$12</f>
        <v>20</v>
      </c>
      <c r="AE400">
        <f>PLANURI!B$12</f>
        <v>70</v>
      </c>
      <c r="AF400">
        <f>PLANURI!D$12</f>
        <v>60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Mașini și Instalații pentru Agricultură și Industrie Alimentară</v>
      </c>
      <c r="AD401">
        <f>PLANURI!A$12</f>
        <v>20</v>
      </c>
      <c r="AE401">
        <f>PLANURI!B$12</f>
        <v>70</v>
      </c>
      <c r="AF401">
        <f>PLANURI!D$12</f>
        <v>60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Mașini și Instalații pentru Agricultură și Industrie Alimentară</v>
      </c>
      <c r="AD402">
        <f>PLANURI!A$12</f>
        <v>20</v>
      </c>
      <c r="AE402">
        <f>PLANURI!B$12</f>
        <v>70</v>
      </c>
      <c r="AF402">
        <f>PLANURI!D$12</f>
        <v>60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2021-10-19T08:08:57Z</dcterms:modified>
</cp:coreProperties>
</file>