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Z399" i="13"/>
  <c r="AB399" i="13"/>
  <c r="AD399" i="13"/>
  <c r="AE399" i="13"/>
  <c r="AF399" i="13"/>
  <c r="B400" i="13"/>
  <c r="H400" i="13"/>
  <c r="I400" i="13"/>
  <c r="J400" i="13"/>
  <c r="K400" i="13"/>
  <c r="L400" i="13"/>
  <c r="M400" i="13"/>
  <c r="O400" i="13"/>
  <c r="R400" i="13"/>
  <c r="Z400" i="13"/>
  <c r="AB400" i="13"/>
  <c r="AD400" i="13"/>
  <c r="AE400" i="13"/>
  <c r="AF400" i="13"/>
  <c r="B401" i="13"/>
  <c r="H401" i="13"/>
  <c r="I401" i="13"/>
  <c r="J401" i="13"/>
  <c r="K401" i="13"/>
  <c r="L401" i="13"/>
  <c r="M401" i="13"/>
  <c r="O401" i="13"/>
  <c r="R401" i="13"/>
  <c r="Z401" i="13"/>
  <c r="AB401" i="13"/>
  <c r="AD401" i="13"/>
  <c r="AE401" i="13"/>
  <c r="AF401" i="13"/>
  <c r="B402" i="13"/>
  <c r="C402" i="13"/>
  <c r="H402" i="13"/>
  <c r="I402" i="13"/>
  <c r="J402" i="13"/>
  <c r="K402" i="13"/>
  <c r="L402" i="13"/>
  <c r="M402" i="13"/>
  <c r="O402" i="13"/>
  <c r="Q402" i="13"/>
  <c r="R402" i="13"/>
  <c r="Z402" i="13"/>
  <c r="AB402" i="13"/>
  <c r="AD402" i="13"/>
  <c r="AE402" i="13"/>
  <c r="AF402" i="13"/>
  <c r="B31" i="13"/>
  <c r="Z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Z96" i="13"/>
  <c r="AB96" i="13"/>
  <c r="AD96" i="13"/>
  <c r="AE96" i="13"/>
  <c r="AF96" i="13"/>
  <c r="B97" i="13"/>
  <c r="Z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J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U159" i="13"/>
  <c r="Z159" i="13"/>
  <c r="AB159" i="13"/>
  <c r="AD159" i="13"/>
  <c r="AE159" i="13"/>
  <c r="AF159" i="13"/>
  <c r="B160" i="13"/>
  <c r="C160" i="13"/>
  <c r="H160" i="13"/>
  <c r="M160" i="13"/>
  <c r="N160" i="13"/>
  <c r="O160" i="13"/>
  <c r="P160" i="13"/>
  <c r="Q160" i="13"/>
  <c r="R160" i="13"/>
  <c r="S160" i="13"/>
  <c r="Z160" i="13"/>
  <c r="AB160" i="13"/>
  <c r="AD160" i="13"/>
  <c r="AE160" i="13"/>
  <c r="AF160" i="13"/>
  <c r="B161" i="13"/>
  <c r="J161" i="13"/>
  <c r="N161" i="13"/>
  <c r="O161" i="13"/>
  <c r="P161" i="13"/>
  <c r="Q161" i="13"/>
  <c r="R161" i="13"/>
  <c r="S161" i="13"/>
  <c r="W161" i="13"/>
  <c r="AB161" i="13"/>
  <c r="AD161" i="13"/>
  <c r="AE161" i="13"/>
  <c r="AF161" i="13"/>
  <c r="B162" i="13"/>
  <c r="C162" i="13"/>
  <c r="H162" i="13"/>
  <c r="I162" i="13"/>
  <c r="J162" i="13"/>
  <c r="K162" i="13"/>
  <c r="L162" i="13"/>
  <c r="M162" i="13"/>
  <c r="N162" i="13"/>
  <c r="O162" i="13"/>
  <c r="P162" i="13"/>
  <c r="Q162" i="13"/>
  <c r="R162" i="13"/>
  <c r="S162" i="13"/>
  <c r="T162" i="13"/>
  <c r="U162" i="13"/>
  <c r="W162" i="13"/>
  <c r="AB162" i="13"/>
  <c r="AD162" i="13"/>
  <c r="AE162" i="13"/>
  <c r="AF162" i="13"/>
  <c r="B163" i="13"/>
  <c r="C163" i="13"/>
  <c r="H163" i="13"/>
  <c r="I163" i="13"/>
  <c r="J163" i="13"/>
  <c r="K163" i="13"/>
  <c r="L163" i="13"/>
  <c r="M163" i="13"/>
  <c r="N163" i="13"/>
  <c r="O163" i="13"/>
  <c r="P163" i="13"/>
  <c r="Q163" i="13"/>
  <c r="R163" i="13"/>
  <c r="S163" i="13"/>
  <c r="T163" i="13"/>
  <c r="U163" i="13"/>
  <c r="W163" i="13"/>
  <c r="AB163" i="13"/>
  <c r="AD163" i="13"/>
  <c r="AE163" i="13"/>
  <c r="AF163" i="13"/>
  <c r="B164" i="13"/>
  <c r="C164" i="13"/>
  <c r="H164" i="13"/>
  <c r="I164" i="13"/>
  <c r="J164" i="13"/>
  <c r="K164" i="13"/>
  <c r="L164" i="13"/>
  <c r="M164" i="13"/>
  <c r="N164" i="13"/>
  <c r="O164" i="13"/>
  <c r="P164" i="13"/>
  <c r="Q164" i="13"/>
  <c r="R164" i="13"/>
  <c r="S164" i="13"/>
  <c r="T164" i="13"/>
  <c r="U164" i="13"/>
  <c r="W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B165" i="13"/>
  <c r="AD165" i="13"/>
  <c r="AE165" i="13"/>
  <c r="AF165" i="13"/>
  <c r="B166" i="13"/>
  <c r="C166" i="13"/>
  <c r="H166" i="13"/>
  <c r="I166" i="13"/>
  <c r="J166" i="13"/>
  <c r="K166" i="13"/>
  <c r="L166" i="13"/>
  <c r="M166" i="13"/>
  <c r="N166" i="13"/>
  <c r="O166" i="13"/>
  <c r="P166" i="13"/>
  <c r="Q166" i="13"/>
  <c r="R166" i="13"/>
  <c r="S166" i="13"/>
  <c r="T166" i="13"/>
  <c r="U166" i="13"/>
  <c r="W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Z191" i="13"/>
  <c r="AB191" i="13"/>
  <c r="AD191" i="13"/>
  <c r="AE191" i="13"/>
  <c r="AF191" i="13"/>
  <c r="B192" i="13"/>
  <c r="H192" i="13"/>
  <c r="N192" i="13"/>
  <c r="O192" i="13"/>
  <c r="P192" i="13"/>
  <c r="Q192" i="13"/>
  <c r="R192" i="13"/>
  <c r="S192" i="13"/>
  <c r="Z192" i="13"/>
  <c r="AB192" i="13"/>
  <c r="AD192" i="13"/>
  <c r="AE192" i="13"/>
  <c r="AF192" i="13"/>
  <c r="B193" i="13"/>
  <c r="I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Z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Z248" i="13"/>
  <c r="AB248" i="13"/>
  <c r="AD248" i="13"/>
  <c r="AE248" i="13"/>
  <c r="AF248" i="13"/>
  <c r="B249" i="13"/>
  <c r="N249" i="13"/>
  <c r="O249" i="13"/>
  <c r="P249" i="13"/>
  <c r="Q249" i="13"/>
  <c r="R249" i="13"/>
  <c r="S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Z269" i="13"/>
  <c r="AB269" i="13"/>
  <c r="AD269" i="13"/>
  <c r="AE269" i="13"/>
  <c r="AF269" i="13"/>
  <c r="B270" i="13"/>
  <c r="C270" i="13"/>
  <c r="H270" i="13"/>
  <c r="I270" i="13"/>
  <c r="J270" i="13"/>
  <c r="K270" i="13"/>
  <c r="L270" i="13"/>
  <c r="M270" i="13"/>
  <c r="N270" i="13"/>
  <c r="O270" i="13"/>
  <c r="P270" i="13"/>
  <c r="Q270" i="13"/>
  <c r="R270" i="13"/>
  <c r="S270" i="13"/>
  <c r="T270" i="13"/>
  <c r="U270" i="13"/>
  <c r="W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H284" i="13"/>
  <c r="N284" i="13"/>
  <c r="O284" i="13"/>
  <c r="P284" i="13"/>
  <c r="Q284" i="13"/>
  <c r="R284" i="13"/>
  <c r="S284" i="13"/>
  <c r="AB284" i="13"/>
  <c r="AD284" i="13"/>
  <c r="AE284" i="13"/>
  <c r="AF284" i="13"/>
  <c r="B285" i="13"/>
  <c r="C285" i="13"/>
  <c r="H285" i="13"/>
  <c r="I285" i="13"/>
  <c r="J285" i="13"/>
  <c r="K285" i="13"/>
  <c r="L285" i="13"/>
  <c r="M285" i="13"/>
  <c r="N285" i="13"/>
  <c r="O285" i="13"/>
  <c r="P285" i="13"/>
  <c r="Q285" i="13"/>
  <c r="R285" i="13"/>
  <c r="S285" i="13"/>
  <c r="T285" i="13"/>
  <c r="U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B287" i="13"/>
  <c r="AD287" i="13"/>
  <c r="AE287" i="13"/>
  <c r="AF287" i="13"/>
  <c r="B288" i="13"/>
  <c r="H288" i="13"/>
  <c r="N288" i="13"/>
  <c r="O288" i="13"/>
  <c r="P288" i="13"/>
  <c r="Q288" i="13"/>
  <c r="R288" i="13"/>
  <c r="S288" i="13"/>
  <c r="Z288" i="13"/>
  <c r="AB288" i="13"/>
  <c r="AD288" i="13"/>
  <c r="AE288" i="13"/>
  <c r="AF288" i="13"/>
  <c r="B289" i="13"/>
  <c r="N289" i="13"/>
  <c r="O289" i="13"/>
  <c r="P289" i="13"/>
  <c r="Q289" i="13"/>
  <c r="R289" i="13"/>
  <c r="S289" i="13"/>
  <c r="Z289" i="13"/>
  <c r="AB289" i="13"/>
  <c r="AD289" i="13"/>
  <c r="AE289" i="13"/>
  <c r="AF289" i="13"/>
  <c r="B290" i="13"/>
  <c r="H290" i="13"/>
  <c r="N290" i="13"/>
  <c r="O290" i="13"/>
  <c r="P290" i="13"/>
  <c r="Q290" i="13"/>
  <c r="R290" i="13"/>
  <c r="S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N303" i="13"/>
  <c r="O303" i="13"/>
  <c r="P303" i="13"/>
  <c r="Q303" i="13"/>
  <c r="R303" i="13"/>
  <c r="S303" i="13"/>
  <c r="Z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C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C22" i="13"/>
  <c r="H22" i="13"/>
  <c r="Z22" i="13"/>
  <c r="AB22" i="13"/>
  <c r="AD22" i="13"/>
  <c r="AE22" i="13"/>
  <c r="AF22" i="13"/>
  <c r="B23" i="13"/>
  <c r="U23" i="13"/>
  <c r="W23" i="13"/>
  <c r="Z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7" i="10"/>
  <c r="AG35"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4" i="10"/>
  <c r="AG162" i="13" s="1"/>
  <c r="BW605" i="10"/>
  <c r="AG163" i="13" s="1"/>
  <c r="BW606" i="10"/>
  <c r="AG164" i="13" s="1"/>
  <c r="BW607" i="10"/>
  <c r="AG165" i="13"/>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2" i="10"/>
  <c r="AG270" i="13" s="1"/>
  <c r="BW714" i="10"/>
  <c r="AG272" i="13" s="1"/>
  <c r="BW717" i="10"/>
  <c r="AG275" i="13" s="1"/>
  <c r="BW719" i="10"/>
  <c r="AG277" i="13" s="1"/>
  <c r="BW722" i="10"/>
  <c r="AG280" i="13" s="1"/>
  <c r="BW724" i="10"/>
  <c r="AG282" i="13" s="1"/>
  <c r="BW727" i="10"/>
  <c r="AG285" i="13" s="1"/>
  <c r="BW729" i="10"/>
  <c r="AG287" i="13" s="1"/>
  <c r="BW734" i="10"/>
  <c r="AG292" i="13" s="1"/>
  <c r="BW737" i="10"/>
  <c r="AG295" i="13" s="1"/>
  <c r="BW739" i="10"/>
  <c r="AG297"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I534" i="10"/>
  <c r="J534" i="10" s="1"/>
  <c r="L533" i="10"/>
  <c r="K533" i="10"/>
  <c r="H533" i="10"/>
  <c r="I533" i="10"/>
  <c r="L531" i="10"/>
  <c r="K531" i="10"/>
  <c r="H531" i="10"/>
  <c r="I531" i="10"/>
  <c r="J531" i="10"/>
  <c r="N531" i="10" s="1"/>
  <c r="L530" i="10"/>
  <c r="K530" i="10"/>
  <c r="H530" i="10"/>
  <c r="I530" i="10"/>
  <c r="J530" i="10"/>
  <c r="N530" i="10"/>
  <c r="L529" i="10"/>
  <c r="K529" i="10"/>
  <c r="H529" i="10"/>
  <c r="I529" i="10"/>
  <c r="J529" i="10"/>
  <c r="N529" i="10" s="1"/>
  <c r="L528" i="10"/>
  <c r="K528" i="10"/>
  <c r="H528" i="10"/>
  <c r="J528" i="10" s="1"/>
  <c r="I528" i="10"/>
  <c r="L527" i="10"/>
  <c r="K527" i="10"/>
  <c r="H527" i="10"/>
  <c r="I527" i="10"/>
  <c r="L526" i="10"/>
  <c r="K526" i="10"/>
  <c r="H526" i="10"/>
  <c r="I526" i="10"/>
  <c r="L525" i="10"/>
  <c r="K525" i="10"/>
  <c r="H525" i="10"/>
  <c r="J525" i="10" s="1"/>
  <c r="I525" i="10"/>
  <c r="L524" i="10"/>
  <c r="K524" i="10"/>
  <c r="H524" i="10"/>
  <c r="I524" i="10"/>
  <c r="L523" i="10"/>
  <c r="K523" i="10"/>
  <c r="H523" i="10"/>
  <c r="J523" i="10" s="1"/>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J515" i="10" s="1"/>
  <c r="N515" i="10" s="1"/>
  <c r="P515" i="10" s="1"/>
  <c r="I515" i="10"/>
  <c r="L514" i="10"/>
  <c r="K514" i="10"/>
  <c r="H514" i="10"/>
  <c r="J514" i="10" s="1"/>
  <c r="N514" i="10" s="1"/>
  <c r="D514" i="10" s="1"/>
  <c r="O514" i="10" s="1"/>
  <c r="I514" i="10"/>
  <c r="L513" i="10"/>
  <c r="K513" i="10"/>
  <c r="H513" i="10"/>
  <c r="I513" i="10"/>
  <c r="L512" i="10"/>
  <c r="K512" i="10"/>
  <c r="H512" i="10"/>
  <c r="I512" i="10"/>
  <c r="L511" i="10"/>
  <c r="K511" i="10"/>
  <c r="H511" i="10"/>
  <c r="J511" i="10" s="1"/>
  <c r="I511" i="10"/>
  <c r="L510" i="10"/>
  <c r="K510" i="10"/>
  <c r="H510" i="10"/>
  <c r="I510" i="10"/>
  <c r="L509" i="10"/>
  <c r="K509" i="10"/>
  <c r="H509" i="10"/>
  <c r="J509" i="10" s="1"/>
  <c r="I509" i="10"/>
  <c r="L508" i="10"/>
  <c r="K508" i="10"/>
  <c r="H508" i="10"/>
  <c r="I508" i="10"/>
  <c r="J508" i="10" s="1"/>
  <c r="L506" i="10"/>
  <c r="K506" i="10"/>
  <c r="H506" i="10"/>
  <c r="I506" i="10"/>
  <c r="J506" i="10"/>
  <c r="N506" i="10" s="1"/>
  <c r="L505" i="10"/>
  <c r="K505" i="10"/>
  <c r="H505" i="10"/>
  <c r="I505" i="10"/>
  <c r="J505" i="10"/>
  <c r="N505" i="10"/>
  <c r="L504" i="10"/>
  <c r="K504" i="10"/>
  <c r="H504" i="10"/>
  <c r="J504" i="10" s="1"/>
  <c r="N504" i="10" s="1"/>
  <c r="I504" i="10"/>
  <c r="L503" i="10"/>
  <c r="K503" i="10"/>
  <c r="H503" i="10"/>
  <c r="J503" i="10" s="1"/>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J497" i="10" s="1"/>
  <c r="I497" i="10"/>
  <c r="L496" i="10"/>
  <c r="K496" i="10"/>
  <c r="H496" i="10"/>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V820" i="10" s="1"/>
  <c r="Y378" i="13" s="1"/>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L515" i="10"/>
  <c r="O73" i="13" s="1"/>
  <c r="BJ515" i="10"/>
  <c r="M73" i="13" s="1"/>
  <c r="BI515" i="10"/>
  <c r="L73" i="13" s="1"/>
  <c r="BH515" i="10"/>
  <c r="K73" i="13" s="1"/>
  <c r="BE515" i="10"/>
  <c r="H73" i="13" s="1"/>
  <c r="BN515" i="10"/>
  <c r="Q73" i="13" s="1"/>
  <c r="BK515" i="10"/>
  <c r="N73" i="13" s="1"/>
  <c r="BT503" i="10"/>
  <c r="W61" i="13" s="1"/>
  <c r="BR503" i="10"/>
  <c r="U61" i="13" s="1"/>
  <c r="BI503" i="10"/>
  <c r="L61" i="13" s="1"/>
  <c r="BH503" i="10"/>
  <c r="K61" i="13" s="1"/>
  <c r="BL528" i="10"/>
  <c r="O86" i="13" s="1"/>
  <c r="BS528" i="10"/>
  <c r="V86" i="13" s="1"/>
  <c r="BE540" i="10"/>
  <c r="BF515" i="10"/>
  <c r="I73" i="13" s="1"/>
  <c r="BO515" i="10"/>
  <c r="R73" i="13" s="1"/>
  <c r="BS515" i="10"/>
  <c r="V73" i="13" s="1"/>
  <c r="BC528" i="10"/>
  <c r="F86" i="13" s="1"/>
  <c r="BE528" i="10"/>
  <c r="BJ528" i="10"/>
  <c r="M86" i="13" s="1"/>
  <c r="BC540" i="10"/>
  <c r="F98" i="13" s="1"/>
  <c r="BN528" i="10"/>
  <c r="Q86" i="13" s="1"/>
  <c r="BK528" i="10"/>
  <c r="N86" i="13" s="1"/>
  <c r="BO528" i="10"/>
  <c r="R86" i="13" s="1"/>
  <c r="BP515" i="10"/>
  <c r="S73" i="13" s="1"/>
  <c r="BK529" i="10"/>
  <c r="N87" i="13" s="1"/>
  <c r="BG540" i="10"/>
  <c r="J98" i="13" s="1"/>
  <c r="BP528" i="10"/>
  <c r="S86" i="13"/>
  <c r="BM540" i="10"/>
  <c r="P98" i="13" s="1"/>
  <c r="BU540" i="10"/>
  <c r="X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s="1"/>
  <c r="BU515" i="10"/>
  <c r="X73" i="13" s="1"/>
  <c r="BG515" i="10"/>
  <c r="J73" i="13" s="1"/>
  <c r="BA515" i="10"/>
  <c r="D73" i="13" s="1"/>
  <c r="BD515" i="10"/>
  <c r="G73" i="13"/>
  <c r="BB515" i="10"/>
  <c r="E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BW840" i="10" s="1"/>
  <c r="AG398" i="13" s="1"/>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K824" i="10"/>
  <c r="N382" i="13" s="1"/>
  <c r="BV844" i="10"/>
  <c r="Y402" i="13"/>
  <c r="BM832" i="10"/>
  <c r="P390" i="13" s="1"/>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60" i="10"/>
  <c r="S318"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M798" i="10"/>
  <c r="P356" i="13" s="1"/>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AX530" i="10" s="1"/>
  <c r="A88" i="13" s="1"/>
  <c r="N103" i="10"/>
  <c r="B103" i="10"/>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D399" i="10" s="1"/>
  <c r="AU363" i="10" s="1"/>
  <c r="BA399" i="10"/>
  <c r="BB398" i="10"/>
  <c r="BA398" i="10"/>
  <c r="BB397" i="10"/>
  <c r="BA397" i="10"/>
  <c r="BA396" i="10"/>
  <c r="BB395" i="10"/>
  <c r="BA395" i="10"/>
  <c r="BB394" i="10"/>
  <c r="BA394" i="10"/>
  <c r="BB393" i="10"/>
  <c r="BD393" i="10" s="1"/>
  <c r="W340" i="10" s="1"/>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BJ687" i="10"/>
  <c r="M245" i="13" s="1"/>
  <c r="BJ686" i="10"/>
  <c r="BJ685" i="10"/>
  <c r="M243" i="13" s="1"/>
  <c r="BJ684" i="10"/>
  <c r="M242" i="13" s="1"/>
  <c r="BJ683" i="10"/>
  <c r="M241" i="13" s="1"/>
  <c r="BJ682" i="10"/>
  <c r="M240" i="13" s="1"/>
  <c r="BJ681" i="10"/>
  <c r="M239" i="13" s="1"/>
  <c r="BJ680" i="10"/>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BU691" i="10" s="1"/>
  <c r="X249" i="13" s="1"/>
  <c r="AZ690" i="10"/>
  <c r="C248" i="13" s="1"/>
  <c r="AZ689" i="10"/>
  <c r="C247" i="13" s="1"/>
  <c r="AZ688" i="10"/>
  <c r="C246" i="13" s="1"/>
  <c r="AZ687" i="10"/>
  <c r="C245" i="13" s="1"/>
  <c r="AZ686" i="10"/>
  <c r="C244" i="13" s="1"/>
  <c r="AZ685" i="10"/>
  <c r="BC685" i="10" s="1"/>
  <c r="F243" i="13" s="1"/>
  <c r="AZ684" i="10"/>
  <c r="BS684" i="10" s="1"/>
  <c r="V242" i="13" s="1"/>
  <c r="AZ683" i="10"/>
  <c r="BU683" i="10" s="1"/>
  <c r="X241" i="13" s="1"/>
  <c r="AZ682" i="10"/>
  <c r="AZ681" i="10"/>
  <c r="BA681" i="10" s="1"/>
  <c r="D239" i="13" s="1"/>
  <c r="AZ680" i="10"/>
  <c r="BD680" i="10" s="1"/>
  <c r="G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U661" i="10" s="1"/>
  <c r="X219" i="13" s="1"/>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D662" i="10" s="1"/>
  <c r="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BW634" i="10" s="1"/>
  <c r="AG192" i="13" s="1"/>
  <c r="AZ633" i="10"/>
  <c r="BA633" i="10" s="1"/>
  <c r="AZ632" i="10"/>
  <c r="C190" i="13" s="1"/>
  <c r="AZ631" i="10"/>
  <c r="C189" i="13" s="1"/>
  <c r="AZ630" i="10"/>
  <c r="C188" i="13" s="1"/>
  <c r="AZ629" i="10"/>
  <c r="AZ628" i="10"/>
  <c r="C186" i="13" s="1"/>
  <c r="AZ627" i="10"/>
  <c r="BD627" i="10" s="1"/>
  <c r="G185" i="13" s="1"/>
  <c r="AZ626" i="10"/>
  <c r="BU626" i="10" s="1"/>
  <c r="X184" i="13" s="1"/>
  <c r="BT610" i="10"/>
  <c r="BT609" i="10"/>
  <c r="BT608" i="10"/>
  <c r="BT607" i="10"/>
  <c r="BT606" i="10"/>
  <c r="BT605" i="10"/>
  <c r="BT604" i="10"/>
  <c r="BT603" i="10"/>
  <c r="BT602" i="10"/>
  <c r="W160" i="13" s="1"/>
  <c r="BT601" i="10"/>
  <c r="W159" i="13" s="1"/>
  <c r="BT600" i="10"/>
  <c r="W158" i="13" s="1"/>
  <c r="BT599" i="10"/>
  <c r="W157" i="13" s="1"/>
  <c r="BR610" i="10"/>
  <c r="BR609" i="10"/>
  <c r="BR608" i="10"/>
  <c r="BR607" i="10"/>
  <c r="BR606" i="10"/>
  <c r="BR605" i="10"/>
  <c r="BR604" i="10"/>
  <c r="BR603" i="10"/>
  <c r="U161" i="13" s="1"/>
  <c r="BR602" i="10"/>
  <c r="U160" i="13" s="1"/>
  <c r="BR601" i="10"/>
  <c r="BR600" i="10"/>
  <c r="U158" i="13" s="1"/>
  <c r="BR599" i="10"/>
  <c r="U157" i="13" s="1"/>
  <c r="BQ610" i="10"/>
  <c r="BQ609" i="10"/>
  <c r="BQ608" i="10"/>
  <c r="BQ607" i="10"/>
  <c r="BQ606" i="10"/>
  <c r="BQ605" i="10"/>
  <c r="BQ604" i="10"/>
  <c r="BQ603" i="10"/>
  <c r="T161" i="13" s="1"/>
  <c r="BQ602" i="10"/>
  <c r="T160" i="13" s="1"/>
  <c r="BQ601" i="10"/>
  <c r="T159" i="13" s="1"/>
  <c r="BQ600" i="10"/>
  <c r="T158" i="13" s="1"/>
  <c r="BQ599" i="10"/>
  <c r="T157" i="13" s="1"/>
  <c r="BJ610" i="10"/>
  <c r="BJ609" i="10"/>
  <c r="BJ608" i="10"/>
  <c r="BJ607" i="10"/>
  <c r="BJ606" i="10"/>
  <c r="BJ605" i="10"/>
  <c r="BJ604" i="10"/>
  <c r="BJ603" i="10"/>
  <c r="M161" i="13" s="1"/>
  <c r="BJ602" i="10"/>
  <c r="BJ601" i="10"/>
  <c r="M159" i="13" s="1"/>
  <c r="BJ600" i="10"/>
  <c r="M158" i="13" s="1"/>
  <c r="BJ599" i="10"/>
  <c r="M157" i="13" s="1"/>
  <c r="BI610" i="10"/>
  <c r="BI609" i="10"/>
  <c r="BI608" i="10"/>
  <c r="BI607" i="10"/>
  <c r="BI606" i="10"/>
  <c r="BI605" i="10"/>
  <c r="BI604" i="10"/>
  <c r="BI603" i="10"/>
  <c r="L161" i="13" s="1"/>
  <c r="BI602" i="10"/>
  <c r="L160" i="13" s="1"/>
  <c r="BI601" i="10"/>
  <c r="L159" i="13" s="1"/>
  <c r="BI600" i="10"/>
  <c r="L158" i="13" s="1"/>
  <c r="BI599" i="10"/>
  <c r="L157" i="13" s="1"/>
  <c r="BH610" i="10"/>
  <c r="BH609" i="10"/>
  <c r="BH608" i="10"/>
  <c r="BH607" i="10"/>
  <c r="BH606" i="10"/>
  <c r="BH605" i="10"/>
  <c r="BH604" i="10"/>
  <c r="BH603" i="10"/>
  <c r="K161" i="13" s="1"/>
  <c r="BH602" i="10"/>
  <c r="K160" i="13" s="1"/>
  <c r="BH601" i="10"/>
  <c r="K159" i="13" s="1"/>
  <c r="BH600" i="10"/>
  <c r="K158" i="13" s="1"/>
  <c r="BH599" i="10"/>
  <c r="K157" i="13" s="1"/>
  <c r="BG610" i="10"/>
  <c r="BF610" i="10"/>
  <c r="BG609" i="10"/>
  <c r="BF609" i="10"/>
  <c r="BG608" i="10"/>
  <c r="BF608" i="10"/>
  <c r="BG607" i="10"/>
  <c r="BF607" i="10"/>
  <c r="BG606" i="10"/>
  <c r="BF606" i="10"/>
  <c r="BG605" i="10"/>
  <c r="BF605" i="10"/>
  <c r="BG604" i="10"/>
  <c r="BF604" i="10"/>
  <c r="BG603" i="10"/>
  <c r="BF603" i="10"/>
  <c r="I161" i="13" s="1"/>
  <c r="BG602" i="10"/>
  <c r="J160" i="13" s="1"/>
  <c r="BF602" i="10"/>
  <c r="I160" i="13" s="1"/>
  <c r="BG601" i="10"/>
  <c r="J159" i="13" s="1"/>
  <c r="BF601" i="10"/>
  <c r="I159" i="13" s="1"/>
  <c r="BG600" i="10"/>
  <c r="J158" i="13" s="1"/>
  <c r="BF600" i="10"/>
  <c r="I158" i="13" s="1"/>
  <c r="BG599" i="10"/>
  <c r="BF599" i="10"/>
  <c r="I157" i="13" s="1"/>
  <c r="BE610" i="10"/>
  <c r="BE609" i="10"/>
  <c r="BE608" i="10"/>
  <c r="BE607" i="10"/>
  <c r="BE606" i="10"/>
  <c r="BE605" i="10"/>
  <c r="BE604" i="10"/>
  <c r="BE603" i="10"/>
  <c r="H161" i="13" s="1"/>
  <c r="BE602" i="10"/>
  <c r="BE601" i="10"/>
  <c r="H159" i="13" s="1"/>
  <c r="BE600" i="10"/>
  <c r="BE599" i="10"/>
  <c r="H157" i="13" s="1"/>
  <c r="AZ610" i="10"/>
  <c r="AZ609" i="10"/>
  <c r="AZ608" i="10"/>
  <c r="AZ607" i="10"/>
  <c r="AZ606" i="10"/>
  <c r="AZ605" i="10"/>
  <c r="AZ604" i="10"/>
  <c r="AZ603" i="10"/>
  <c r="BU603" i="10" s="1"/>
  <c r="X161" i="13" s="1"/>
  <c r="AZ602" i="10"/>
  <c r="BW602" i="10" s="1"/>
  <c r="AG160" i="13" s="1"/>
  <c r="AZ601" i="10"/>
  <c r="BW601" i="10" s="1"/>
  <c r="AG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A631" i="10"/>
  <c r="D189" i="13" s="1"/>
  <c r="BS588" i="10"/>
  <c r="V146" i="13" s="1"/>
  <c r="BS589" i="10"/>
  <c r="V147" i="13" s="1"/>
  <c r="BS593" i="10"/>
  <c r="V151" i="13"/>
  <c r="BS597" i="10"/>
  <c r="V155" i="13" s="1"/>
  <c r="BS602" i="10"/>
  <c r="V160" i="13" s="1"/>
  <c r="BU606" i="10"/>
  <c r="X164" i="13" s="1"/>
  <c r="BS610" i="10"/>
  <c r="V168" i="13"/>
  <c r="BB655" i="10"/>
  <c r="E213" i="13" s="1"/>
  <c r="BB663" i="10"/>
  <c r="E221" i="13" s="1"/>
  <c r="BB680" i="10"/>
  <c r="E238" i="13" s="1"/>
  <c r="BB684" i="10"/>
  <c r="E242" i="13" s="1"/>
  <c r="BB587" i="10"/>
  <c r="E145" i="13" s="1"/>
  <c r="BB595" i="10"/>
  <c r="E153" i="13" s="1"/>
  <c r="BB604" i="10"/>
  <c r="E162" i="13"/>
  <c r="BU608" i="10"/>
  <c r="X166" i="13" s="1"/>
  <c r="BS586" i="10"/>
  <c r="V144" i="13" s="1"/>
  <c r="BS590" i="10"/>
  <c r="V148" i="13"/>
  <c r="BS594" i="10"/>
  <c r="V152" i="13" s="1"/>
  <c r="BC607" i="10"/>
  <c r="F165" i="13" s="1"/>
  <c r="BS634" i="10"/>
  <c r="V192" i="13" s="1"/>
  <c r="BB660" i="10"/>
  <c r="E218" i="13" s="1"/>
  <c r="BB661" i="10"/>
  <c r="E219" i="13" s="1"/>
  <c r="BS592" i="10"/>
  <c r="V150" i="13" s="1"/>
  <c r="BS596" i="10"/>
  <c r="V154" i="13"/>
  <c r="BA605" i="10"/>
  <c r="D163" i="13" s="1"/>
  <c r="BA609" i="10"/>
  <c r="D167" i="13" s="1"/>
  <c r="BA636" i="10"/>
  <c r="D194" i="13" s="1"/>
  <c r="BB634" i="10"/>
  <c r="E192" i="13" s="1"/>
  <c r="BU631" i="10"/>
  <c r="X189" i="13" s="1"/>
  <c r="BB631" i="10"/>
  <c r="E189" i="13" s="1"/>
  <c r="BA634" i="10"/>
  <c r="D192" i="13" s="1"/>
  <c r="BS628" i="10"/>
  <c r="V186" i="13" s="1"/>
  <c r="BS636" i="10"/>
  <c r="V194" i="13" s="1"/>
  <c r="BS662" i="10"/>
  <c r="V220" i="13" s="1"/>
  <c r="BC637" i="10"/>
  <c r="F195" i="13" s="1"/>
  <c r="BS637" i="10"/>
  <c r="V195" i="13" s="1"/>
  <c r="BS655" i="10"/>
  <c r="V213" i="13" s="1"/>
  <c r="BS663" i="10"/>
  <c r="V221" i="13" s="1"/>
  <c r="BC684" i="10"/>
  <c r="F242" i="13" s="1"/>
  <c r="BC688" i="10"/>
  <c r="F246" i="13" s="1"/>
  <c r="BS681" i="10"/>
  <c r="V239" i="13" s="1"/>
  <c r="BS685" i="10"/>
  <c r="V243" i="13" s="1"/>
  <c r="BC660" i="10"/>
  <c r="F218" i="13" s="1"/>
  <c r="BA680" i="10"/>
  <c r="D238" i="13" s="1"/>
  <c r="BA684" i="10"/>
  <c r="D242" i="13" s="1"/>
  <c r="BS686" i="10"/>
  <c r="V244" i="13" s="1"/>
  <c r="BB635" i="10"/>
  <c r="E193" i="13" s="1"/>
  <c r="BS631" i="10"/>
  <c r="V189" i="13" s="1"/>
  <c r="BS635" i="10"/>
  <c r="V193" i="13" s="1"/>
  <c r="BC661" i="10"/>
  <c r="F219" i="13" s="1"/>
  <c r="BS661" i="10"/>
  <c r="V219" i="13" s="1"/>
  <c r="BD684" i="10"/>
  <c r="G242" i="13" s="1"/>
  <c r="BD686" i="10"/>
  <c r="G244" i="13" s="1"/>
  <c r="BV658" i="10"/>
  <c r="Y216" i="13" s="1"/>
  <c r="BA656" i="10"/>
  <c r="D214" i="13" s="1"/>
  <c r="BA660" i="10"/>
  <c r="D218" i="13" s="1"/>
  <c r="BA661" i="10"/>
  <c r="D219" i="13" s="1"/>
  <c r="BA663" i="10"/>
  <c r="D221" i="13" s="1"/>
  <c r="BD663" i="10"/>
  <c r="G221" i="13" s="1"/>
  <c r="BD661" i="10"/>
  <c r="G219" i="13" s="1"/>
  <c r="BD660" i="10"/>
  <c r="G218" i="13" s="1"/>
  <c r="BB632" i="10"/>
  <c r="E190" i="13" s="1"/>
  <c r="BU637" i="10"/>
  <c r="X195" i="13" s="1"/>
  <c r="BA637" i="10"/>
  <c r="D195" i="13" s="1"/>
  <c r="BD635" i="10"/>
  <c r="G193" i="13" s="1"/>
  <c r="BD637" i="10"/>
  <c r="G195" i="13" s="1"/>
  <c r="BV637" i="10"/>
  <c r="Y195" i="13" s="1"/>
  <c r="BU636" i="10"/>
  <c r="X194" i="13" s="1"/>
  <c r="BV634" i="10"/>
  <c r="Y192"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c r="BA604" i="10"/>
  <c r="D162" i="13" s="1"/>
  <c r="BA608" i="10"/>
  <c r="D166" i="13" s="1"/>
  <c r="BU589" i="10"/>
  <c r="X147" i="13" s="1"/>
  <c r="BV593" i="10"/>
  <c r="Y151" i="13" s="1"/>
  <c r="BV597" i="10"/>
  <c r="Y155" i="13" s="1"/>
  <c r="BB596" i="10"/>
  <c r="E154" i="13" s="1"/>
  <c r="BS600" i="10"/>
  <c r="V158" i="13" s="1"/>
  <c r="BV591" i="10"/>
  <c r="Y149" i="13"/>
  <c r="BB586" i="10"/>
  <c r="E144" i="13" s="1"/>
  <c r="BB594" i="10"/>
  <c r="E152" i="13" s="1"/>
  <c r="BA610" i="10"/>
  <c r="D168" i="13" s="1"/>
  <c r="BA606" i="10"/>
  <c r="D164" i="13" s="1"/>
  <c r="BS604" i="10"/>
  <c r="V162"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3" i="10"/>
  <c r="E161" i="13" s="1"/>
  <c r="BB605" i="10"/>
  <c r="E163" i="13" s="1"/>
  <c r="BB607" i="10"/>
  <c r="E165" i="13" s="1"/>
  <c r="BB609" i="10"/>
  <c r="E167" i="13" s="1"/>
  <c r="BC600" i="10"/>
  <c r="F158" i="13" s="1"/>
  <c r="BC604" i="10"/>
  <c r="F162" i="13"/>
  <c r="BC608" i="10"/>
  <c r="F166"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2" i="10"/>
  <c r="E160" i="13" s="1"/>
  <c r="BB606" i="10"/>
  <c r="E164" i="13" s="1"/>
  <c r="BB608" i="10"/>
  <c r="E166" i="13" s="1"/>
  <c r="BB610" i="10"/>
  <c r="E168" i="13"/>
  <c r="BC602" i="10"/>
  <c r="F160" i="13" s="1"/>
  <c r="BC606" i="10"/>
  <c r="F164" i="13" s="1"/>
  <c r="BC610" i="10"/>
  <c r="F168" i="13" s="1"/>
  <c r="BS601" i="10"/>
  <c r="V159" i="13" s="1"/>
  <c r="BS605" i="10"/>
  <c r="V163" i="13" s="1"/>
  <c r="BS609" i="10"/>
  <c r="V167" i="13" s="1"/>
  <c r="BS587" i="10"/>
  <c r="V145" i="13" s="1"/>
  <c r="BC605" i="10"/>
  <c r="F163" i="13"/>
  <c r="BV595" i="10"/>
  <c r="Y153" i="13" s="1"/>
  <c r="BB589" i="10"/>
  <c r="E147" i="13" s="1"/>
  <c r="BB593" i="10"/>
  <c r="E151" i="13" s="1"/>
  <c r="BB597" i="10"/>
  <c r="E155" i="13"/>
  <c r="BC589" i="10"/>
  <c r="F147" i="13" s="1"/>
  <c r="BC593" i="10"/>
  <c r="F151" i="13" s="1"/>
  <c r="BC597" i="10"/>
  <c r="F155" i="13" s="1"/>
  <c r="BV605" i="10"/>
  <c r="Y163" i="13"/>
  <c r="BA603" i="10"/>
  <c r="D161" i="13" s="1"/>
  <c r="BA607" i="10"/>
  <c r="D165" i="13" s="1"/>
  <c r="BC603" i="10"/>
  <c r="F161" i="13" s="1"/>
  <c r="BS606" i="10"/>
  <c r="V164" i="13" s="1"/>
  <c r="BU601" i="10"/>
  <c r="X159" i="13" s="1"/>
  <c r="BU600" i="10"/>
  <c r="X158" i="13"/>
  <c r="BV610" i="10"/>
  <c r="Y168" i="13" s="1"/>
  <c r="BV609" i="10"/>
  <c r="Y167" i="13" s="1"/>
  <c r="BU607" i="10"/>
  <c r="X165" i="13" s="1"/>
  <c r="BV606" i="10"/>
  <c r="Y164" i="13"/>
  <c r="BU605" i="10"/>
  <c r="X163" i="13" s="1"/>
  <c r="BV603" i="10"/>
  <c r="Y161" i="13" s="1"/>
  <c r="BV601" i="10"/>
  <c r="Y159" i="13" s="1"/>
  <c r="BD601" i="10"/>
  <c r="G159" i="13"/>
  <c r="BD603" i="10"/>
  <c r="G161" i="13" s="1"/>
  <c r="BD605" i="10"/>
  <c r="G163" i="13" s="1"/>
  <c r="BD607" i="10"/>
  <c r="G165" i="13" s="1"/>
  <c r="BD609" i="10"/>
  <c r="G167" i="13"/>
  <c r="BU610" i="10"/>
  <c r="X168" i="13" s="1"/>
  <c r="BD604" i="10"/>
  <c r="G162" i="13"/>
  <c r="BD606" i="10"/>
  <c r="G164"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A710" i="10" s="1"/>
  <c r="D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7" i="10"/>
  <c r="F275" i="13" s="1"/>
  <c r="BC715" i="10"/>
  <c r="F273" i="13" s="1"/>
  <c r="BC712" i="10"/>
  <c r="F270" i="13" s="1"/>
  <c r="BC710" i="10"/>
  <c r="F268" i="13" s="1"/>
  <c r="BA575" i="10"/>
  <c r="D133" i="13" s="1"/>
  <c r="BA579" i="10"/>
  <c r="D137" i="13"/>
  <c r="BA583" i="10"/>
  <c r="D141" i="13" s="1"/>
  <c r="BA582" i="10"/>
  <c r="D140" i="13" s="1"/>
  <c r="BU576" i="10"/>
  <c r="X134" i="13" s="1"/>
  <c r="BU580" i="10"/>
  <c r="X138" i="13"/>
  <c r="BB584" i="10"/>
  <c r="E142" i="13" s="1"/>
  <c r="BS715" i="10"/>
  <c r="V273" i="13" s="1"/>
  <c r="BV712" i="10"/>
  <c r="Y270" i="13" s="1"/>
  <c r="BU712" i="10"/>
  <c r="X270" i="13"/>
  <c r="BV580" i="10"/>
  <c r="Y138" i="13" s="1"/>
  <c r="BB717" i="10"/>
  <c r="E275" i="13" s="1"/>
  <c r="BS712" i="10"/>
  <c r="V270" i="13"/>
  <c r="BV582" i="10"/>
  <c r="Y140" i="13" s="1"/>
  <c r="BV574" i="10"/>
  <c r="Y132" i="13" s="1"/>
  <c r="BB574" i="10"/>
  <c r="E132" i="13" s="1"/>
  <c r="BV716" i="10"/>
  <c r="Y274" i="13" s="1"/>
  <c r="BV713" i="10"/>
  <c r="Y271" i="13" s="1"/>
  <c r="BU578" i="10"/>
  <c r="X136" i="13" s="1"/>
  <c r="BU574" i="10"/>
  <c r="X132" i="13" s="1"/>
  <c r="BB582" i="10"/>
  <c r="E140" i="13"/>
  <c r="BB712" i="10"/>
  <c r="E270" i="13" s="1"/>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D712" i="10"/>
  <c r="G270" i="13" s="1"/>
  <c r="BD717" i="10"/>
  <c r="G275" i="13"/>
  <c r="BS575" i="10"/>
  <c r="V133" i="13" s="1"/>
  <c r="BS579" i="10"/>
  <c r="V137" i="13" s="1"/>
  <c r="BS583" i="10"/>
  <c r="V141" i="13" s="1"/>
  <c r="BC580" i="10"/>
  <c r="F138" i="13"/>
  <c r="BA573" i="10"/>
  <c r="D131" i="13" s="1"/>
  <c r="BA577" i="10"/>
  <c r="D135" i="13" s="1"/>
  <c r="BA581" i="10"/>
  <c r="D139" i="13"/>
  <c r="BC573" i="10"/>
  <c r="F131" i="13" s="1"/>
  <c r="BC577" i="10"/>
  <c r="F135" i="13" s="1"/>
  <c r="BC581" i="10"/>
  <c r="F139" i="13" s="1"/>
  <c r="BD715" i="10"/>
  <c r="G273"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S717" i="10"/>
  <c r="V275" i="13" s="1"/>
  <c r="BA717" i="10"/>
  <c r="D275" i="13" s="1"/>
  <c r="BU716" i="10"/>
  <c r="X274" i="13" s="1"/>
  <c r="BC716" i="10"/>
  <c r="F274" i="13" s="1"/>
  <c r="BA715" i="10"/>
  <c r="D273" i="13" s="1"/>
  <c r="BU713" i="10"/>
  <c r="X271" i="13" s="1"/>
  <c r="BC713" i="10"/>
  <c r="F271" i="13" s="1"/>
  <c r="BA712" i="10"/>
  <c r="D270" i="13"/>
  <c r="BB718" i="10"/>
  <c r="E276" i="13"/>
  <c r="BB716" i="10"/>
  <c r="E274" i="13" s="1"/>
  <c r="BB713" i="10"/>
  <c r="E271" i="13" s="1"/>
  <c r="BS718" i="10"/>
  <c r="V276" i="13"/>
  <c r="BU717" i="10"/>
  <c r="X275" i="13" s="1"/>
  <c r="BS716" i="10"/>
  <c r="V274" i="13" s="1"/>
  <c r="BS713" i="10"/>
  <c r="V271" i="13" s="1"/>
  <c r="BT748" i="10"/>
  <c r="W306" i="13"/>
  <c r="BT747" i="10"/>
  <c r="W305" i="13" s="1"/>
  <c r="BT746" i="10"/>
  <c r="W304" i="13" s="1"/>
  <c r="BT745" i="10"/>
  <c r="W303" i="13" s="1"/>
  <c r="BR748" i="10"/>
  <c r="U306" i="13"/>
  <c r="BR747" i="10"/>
  <c r="U305" i="13" s="1"/>
  <c r="BR746" i="10"/>
  <c r="U304" i="13" s="1"/>
  <c r="BR745" i="10"/>
  <c r="U303" i="13" s="1"/>
  <c r="BQ748" i="10"/>
  <c r="T306" i="13"/>
  <c r="BQ747" i="10"/>
  <c r="T305" i="13" s="1"/>
  <c r="BQ746" i="10"/>
  <c r="T304" i="13" s="1"/>
  <c r="BQ745" i="10"/>
  <c r="T303" i="13" s="1"/>
  <c r="BJ748" i="10"/>
  <c r="M306" i="13"/>
  <c r="BJ747" i="10"/>
  <c r="M305" i="13" s="1"/>
  <c r="BJ746" i="10"/>
  <c r="M304" i="13" s="1"/>
  <c r="BJ745" i="10"/>
  <c r="M303" i="13" s="1"/>
  <c r="BI748" i="10"/>
  <c r="L306" i="13"/>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C306" i="13"/>
  <c r="AZ747" i="10"/>
  <c r="AZ746" i="10"/>
  <c r="C304" i="13" s="1"/>
  <c r="AZ745" i="10"/>
  <c r="BB745" i="10" s="1"/>
  <c r="E303" i="13" s="1"/>
  <c r="BT743" i="10"/>
  <c r="W301" i="13"/>
  <c r="BT742" i="10"/>
  <c r="W300" i="13" s="1"/>
  <c r="BT741" i="10"/>
  <c r="W299" i="13" s="1"/>
  <c r="BT740" i="10"/>
  <c r="W298" i="13" s="1"/>
  <c r="BR743" i="10"/>
  <c r="U301" i="13" s="1"/>
  <c r="BR742" i="10"/>
  <c r="U300" i="13" s="1"/>
  <c r="BR741" i="10"/>
  <c r="U299" i="13" s="1"/>
  <c r="BR740" i="10"/>
  <c r="U298" i="13" s="1"/>
  <c r="BQ743" i="10"/>
  <c r="T301" i="13" s="1"/>
  <c r="BQ742" i="10"/>
  <c r="T300" i="13" s="1"/>
  <c r="BQ741" i="10"/>
  <c r="BU741" i="10" s="1"/>
  <c r="X299" i="13" s="1"/>
  <c r="BQ740" i="10"/>
  <c r="T298" i="13" s="1"/>
  <c r="BJ743" i="10"/>
  <c r="M301" i="13"/>
  <c r="BJ742" i="10"/>
  <c r="M300" i="13" s="1"/>
  <c r="BJ741" i="10"/>
  <c r="M299" i="13" s="1"/>
  <c r="BJ740" i="10"/>
  <c r="M298" i="13" s="1"/>
  <c r="BI743" i="10"/>
  <c r="L301" i="13"/>
  <c r="BI742" i="10"/>
  <c r="L300" i="13" s="1"/>
  <c r="BI741" i="10"/>
  <c r="L299" i="13" s="1"/>
  <c r="BI740" i="10"/>
  <c r="L298" i="13" s="1"/>
  <c r="BH743" i="10"/>
  <c r="K301" i="13"/>
  <c r="BH742" i="10"/>
  <c r="K300" i="13" s="1"/>
  <c r="BH741" i="10"/>
  <c r="K299" i="13" s="1"/>
  <c r="BH740" i="10"/>
  <c r="K298" i="13" s="1"/>
  <c r="BG743" i="10"/>
  <c r="J301" i="13" s="1"/>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BS743" i="10" s="1"/>
  <c r="V301" i="13" s="1"/>
  <c r="AZ742" i="10"/>
  <c r="AZ741" i="10"/>
  <c r="C299" i="13" s="1"/>
  <c r="AZ740" i="10"/>
  <c r="BS740" i="10" s="1"/>
  <c r="V298" i="13" s="1"/>
  <c r="BV743" i="10"/>
  <c r="Y301" i="13" s="1"/>
  <c r="BT738" i="10"/>
  <c r="W296" i="13" s="1"/>
  <c r="BT737" i="10"/>
  <c r="W295" i="13" s="1"/>
  <c r="BT736" i="10"/>
  <c r="W294" i="13" s="1"/>
  <c r="BT735" i="10"/>
  <c r="W293" i="13" s="1"/>
  <c r="BR738" i="10"/>
  <c r="U296" i="13" s="1"/>
  <c r="BR737" i="10"/>
  <c r="U295" i="13" s="1"/>
  <c r="BR736" i="10"/>
  <c r="BR735" i="10"/>
  <c r="U293" i="13" s="1"/>
  <c r="BQ738" i="10"/>
  <c r="T296" i="13" s="1"/>
  <c r="BQ737" i="10"/>
  <c r="T295" i="13" s="1"/>
  <c r="BQ736" i="10"/>
  <c r="T294" i="13" s="1"/>
  <c r="BQ735" i="10"/>
  <c r="T293" i="13" s="1"/>
  <c r="BJ738" i="10"/>
  <c r="M296" i="13" s="1"/>
  <c r="BJ737" i="10"/>
  <c r="M295" i="13" s="1"/>
  <c r="BJ736" i="10"/>
  <c r="M294" i="13" s="1"/>
  <c r="BJ735" i="10"/>
  <c r="M293" i="13" s="1"/>
  <c r="BI738" i="10"/>
  <c r="L296" i="13" s="1"/>
  <c r="BI737" i="10"/>
  <c r="L295" i="13" s="1"/>
  <c r="BI736" i="10"/>
  <c r="L294" i="13" s="1"/>
  <c r="BI735" i="10"/>
  <c r="L293" i="13" s="1"/>
  <c r="BH738" i="10"/>
  <c r="K296" i="13"/>
  <c r="BH737" i="10"/>
  <c r="K295" i="13" s="1"/>
  <c r="BH736" i="10"/>
  <c r="K294" i="13" s="1"/>
  <c r="BH735" i="10"/>
  <c r="K293" i="13" s="1"/>
  <c r="BG738" i="10"/>
  <c r="J296" i="13"/>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c r="AZ737" i="10"/>
  <c r="C295" i="13" s="1"/>
  <c r="AZ736" i="10"/>
  <c r="C294" i="13" s="1"/>
  <c r="AZ735" i="10"/>
  <c r="C293" i="13" s="1"/>
  <c r="BT733" i="10"/>
  <c r="W291" i="13"/>
  <c r="BT732" i="10"/>
  <c r="W290" i="13" s="1"/>
  <c r="BT731" i="10"/>
  <c r="W289" i="13" s="1"/>
  <c r="BT730" i="10"/>
  <c r="W288" i="13" s="1"/>
  <c r="BR733" i="10"/>
  <c r="U291" i="13"/>
  <c r="BR732" i="10"/>
  <c r="U290" i="13" s="1"/>
  <c r="BR731" i="10"/>
  <c r="U289" i="13" s="1"/>
  <c r="BR730" i="10"/>
  <c r="U288" i="13" s="1"/>
  <c r="BQ733" i="10"/>
  <c r="T291" i="13" s="1"/>
  <c r="BQ732" i="10"/>
  <c r="T290" i="13" s="1"/>
  <c r="BQ731" i="10"/>
  <c r="T289" i="13" s="1"/>
  <c r="BQ730" i="10"/>
  <c r="T288" i="13" s="1"/>
  <c r="BJ733" i="10"/>
  <c r="M291" i="13" s="1"/>
  <c r="BJ732" i="10"/>
  <c r="M290" i="13" s="1"/>
  <c r="BJ731" i="10"/>
  <c r="M289" i="13" s="1"/>
  <c r="BJ730" i="10"/>
  <c r="M288" i="13" s="1"/>
  <c r="BI733" i="10"/>
  <c r="L291" i="13"/>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BV733" i="10" s="1"/>
  <c r="Y291" i="13" s="1"/>
  <c r="AZ732" i="10"/>
  <c r="C290" i="13" s="1"/>
  <c r="AZ731" i="10"/>
  <c r="BW731" i="10" s="1"/>
  <c r="AG289" i="13" s="1"/>
  <c r="AZ730" i="10"/>
  <c r="BA730" i="10" s="1"/>
  <c r="D288" i="13" s="1"/>
  <c r="BT728" i="10"/>
  <c r="W286" i="13"/>
  <c r="BT727" i="10"/>
  <c r="BT726" i="10"/>
  <c r="W284" i="13" s="1"/>
  <c r="BT725" i="10"/>
  <c r="W283" i="13" s="1"/>
  <c r="BR728" i="10"/>
  <c r="U286" i="13"/>
  <c r="BR727" i="10"/>
  <c r="BR726" i="10"/>
  <c r="U284" i="13" s="1"/>
  <c r="BR725" i="10"/>
  <c r="U283" i="13" s="1"/>
  <c r="BQ728" i="10"/>
  <c r="T286" i="13"/>
  <c r="BQ727" i="10"/>
  <c r="BQ726" i="10"/>
  <c r="T284" i="13" s="1"/>
  <c r="BQ725" i="10"/>
  <c r="T283" i="13" s="1"/>
  <c r="BJ728" i="10"/>
  <c r="M286" i="13"/>
  <c r="BJ727" i="10"/>
  <c r="BJ726" i="10"/>
  <c r="M284" i="13" s="1"/>
  <c r="BJ725" i="10"/>
  <c r="M283" i="13" s="1"/>
  <c r="BI728" i="10"/>
  <c r="L286" i="13"/>
  <c r="BI727" i="10"/>
  <c r="BI726" i="10"/>
  <c r="L284" i="13" s="1"/>
  <c r="BI725" i="10"/>
  <c r="L283" i="13" s="1"/>
  <c r="BH728" i="10"/>
  <c r="K286" i="13"/>
  <c r="BH727" i="10"/>
  <c r="BH726" i="10"/>
  <c r="K284" i="13" s="1"/>
  <c r="BH725" i="10"/>
  <c r="K283" i="13" s="1"/>
  <c r="BG728" i="10"/>
  <c r="J286" i="13"/>
  <c r="BG727" i="10"/>
  <c r="BG726" i="10"/>
  <c r="J284" i="13" s="1"/>
  <c r="BG725" i="10"/>
  <c r="J283" i="13" s="1"/>
  <c r="BF728" i="10"/>
  <c r="I286" i="13"/>
  <c r="BF727" i="10"/>
  <c r="BF726" i="10"/>
  <c r="I284" i="13" s="1"/>
  <c r="BF725" i="10"/>
  <c r="I283" i="13" s="1"/>
  <c r="BE728" i="10"/>
  <c r="BE727" i="10"/>
  <c r="BE726" i="10"/>
  <c r="BE725" i="10"/>
  <c r="H283" i="13" s="1"/>
  <c r="AZ728" i="10"/>
  <c r="C286" i="13"/>
  <c r="AZ727" i="10"/>
  <c r="AZ726" i="10"/>
  <c r="BC726" i="10" s="1"/>
  <c r="F284" i="13" s="1"/>
  <c r="AZ725" i="10"/>
  <c r="BA725" i="10" s="1"/>
  <c r="D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C721" i="10" s="1"/>
  <c r="F279" i="13" s="1"/>
  <c r="AZ720" i="10"/>
  <c r="BW720" i="10" s="1"/>
  <c r="AG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A737" i="10"/>
  <c r="D295" i="13" s="1"/>
  <c r="BD741" i="10"/>
  <c r="G299" i="13" s="1"/>
  <c r="BU548" i="10"/>
  <c r="X106" i="13" s="1"/>
  <c r="BU552" i="10"/>
  <c r="X110" i="13" s="1"/>
  <c r="BU556" i="10"/>
  <c r="X114" i="13" s="1"/>
  <c r="BS561" i="10"/>
  <c r="V119" i="13" s="1"/>
  <c r="BS565" i="10"/>
  <c r="V123" i="13" s="1"/>
  <c r="BS569" i="10"/>
  <c r="V127" i="13" s="1"/>
  <c r="BD726" i="10"/>
  <c r="G284" i="13" s="1"/>
  <c r="BD731" i="10"/>
  <c r="G289"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V553" i="10"/>
  <c r="Y111" i="13" s="1"/>
  <c r="BS562" i="10"/>
  <c r="V120" i="13" s="1"/>
  <c r="BS570" i="10"/>
  <c r="V128" i="13" s="1"/>
  <c r="BA727" i="10"/>
  <c r="D285" i="13" s="1"/>
  <c r="BD732" i="10"/>
  <c r="G290" i="13" s="1"/>
  <c r="BS746" i="10"/>
  <c r="V304" i="13" s="1"/>
  <c r="BC547" i="10"/>
  <c r="F105" i="13" s="1"/>
  <c r="BV551" i="10"/>
  <c r="Y109" i="13"/>
  <c r="BV555" i="10"/>
  <c r="Y113" i="13" s="1"/>
  <c r="BS560" i="10"/>
  <c r="V118" i="13" s="1"/>
  <c r="BS564" i="10"/>
  <c r="V122" i="13" s="1"/>
  <c r="BS568" i="10"/>
  <c r="V126" i="13" s="1"/>
  <c r="BD720" i="10"/>
  <c r="G278" i="13" s="1"/>
  <c r="BV746" i="10"/>
  <c r="Y304" i="13" s="1"/>
  <c r="BU562" i="10"/>
  <c r="X120" i="13" s="1"/>
  <c r="BU561" i="10"/>
  <c r="X119" i="13" s="1"/>
  <c r="BA746" i="10"/>
  <c r="D304" i="13" s="1"/>
  <c r="BU560" i="10"/>
  <c r="X118" i="13" s="1"/>
  <c r="BA736" i="10"/>
  <c r="D294" i="13" s="1"/>
  <c r="BU563" i="10"/>
  <c r="X121" i="13"/>
  <c r="BC737" i="10"/>
  <c r="F295" i="13" s="1"/>
  <c r="BS736" i="10"/>
  <c r="V294" i="13" s="1"/>
  <c r="BC746" i="10"/>
  <c r="F304" i="13" s="1"/>
  <c r="BS737" i="10"/>
  <c r="V295" i="13" s="1"/>
  <c r="BB722" i="10"/>
  <c r="E280" i="13" s="1"/>
  <c r="BB742" i="10"/>
  <c r="E300" i="13" s="1"/>
  <c r="BC725" i="10"/>
  <c r="F283" i="13" s="1"/>
  <c r="BA732" i="10"/>
  <c r="D290" i="13" s="1"/>
  <c r="BS732" i="10"/>
  <c r="V290" i="13" s="1"/>
  <c r="BC741" i="10"/>
  <c r="F299" i="13" s="1"/>
  <c r="BS741" i="10"/>
  <c r="V299" i="13" s="1"/>
  <c r="BS722" i="10"/>
  <c r="V280" i="13" s="1"/>
  <c r="BA722" i="10"/>
  <c r="D280" i="13" s="1"/>
  <c r="BS720" i="10"/>
  <c r="V278" i="13" s="1"/>
  <c r="BA731" i="10"/>
  <c r="D289" i="13" s="1"/>
  <c r="BB731" i="10"/>
  <c r="E289" i="13" s="1"/>
  <c r="BC731" i="10"/>
  <c r="F289" i="13" s="1"/>
  <c r="BS731" i="10"/>
  <c r="V289" i="13" s="1"/>
  <c r="BB736" i="10"/>
  <c r="E294" i="13" s="1"/>
  <c r="BC735" i="10"/>
  <c r="F293" i="13" s="1"/>
  <c r="BV741" i="10"/>
  <c r="Y299" i="13" s="1"/>
  <c r="BA742" i="10"/>
  <c r="D300" i="13" s="1"/>
  <c r="BC740" i="10"/>
  <c r="F298" i="13" s="1"/>
  <c r="BB746" i="10"/>
  <c r="E304" i="13" s="1"/>
  <c r="BD746" i="10"/>
  <c r="G304" i="13" s="1"/>
  <c r="BB732" i="10"/>
  <c r="E290" i="13"/>
  <c r="BC732" i="10"/>
  <c r="F290" i="13" s="1"/>
  <c r="BB735" i="10"/>
  <c r="E293" i="13" s="1"/>
  <c r="BC722" i="10"/>
  <c r="F280" i="13"/>
  <c r="BA741" i="10"/>
  <c r="D299" i="13" s="1"/>
  <c r="BC742" i="10"/>
  <c r="F300" i="13" s="1"/>
  <c r="BS742" i="10"/>
  <c r="V300" i="13" s="1"/>
  <c r="BB726" i="10"/>
  <c r="E284" i="13" s="1"/>
  <c r="BB727" i="10"/>
  <c r="E285" i="13" s="1"/>
  <c r="BD727" i="10"/>
  <c r="G285" i="13"/>
  <c r="BC727" i="10"/>
  <c r="F285" i="13" s="1"/>
  <c r="BS727" i="10"/>
  <c r="V285" i="13" s="1"/>
  <c r="BB737" i="10"/>
  <c r="E295" i="13" s="1"/>
  <c r="BD737" i="10"/>
  <c r="G295" i="13"/>
  <c r="BB741" i="10"/>
  <c r="E299" i="13" s="1"/>
  <c r="BB743" i="10"/>
  <c r="E301" i="13" s="1"/>
  <c r="BS748" i="10"/>
  <c r="V306" i="13" s="1"/>
  <c r="BU737" i="10"/>
  <c r="X295" i="13" s="1"/>
  <c r="BV737" i="10"/>
  <c r="Y295" i="13" s="1"/>
  <c r="BU732" i="10"/>
  <c r="X290" i="13" s="1"/>
  <c r="BV727" i="10"/>
  <c r="Y285" i="13" s="1"/>
  <c r="BU727" i="10"/>
  <c r="X285"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A841" i="10"/>
  <c r="D399" i="13" s="1"/>
  <c r="AX800" i="10"/>
  <c r="A358" i="13" s="1"/>
  <c r="AX788" i="10"/>
  <c r="A346" i="13" s="1"/>
  <c r="AX776" i="10"/>
  <c r="A334" i="13" s="1"/>
  <c r="WL446" i="10"/>
  <c r="H4" i="13" s="1"/>
  <c r="AX764" i="10"/>
  <c r="A322" i="13" s="1"/>
  <c r="BU800" i="10"/>
  <c r="X358" i="13" s="1"/>
  <c r="BT802" i="10"/>
  <c r="W360" i="13" s="1"/>
  <c r="BT806" i="10"/>
  <c r="W364" i="13" s="1"/>
  <c r="BT804" i="10"/>
  <c r="W362"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C805" i="10"/>
  <c r="F363" i="13" s="1"/>
  <c r="BD776" i="10"/>
  <c r="G334" i="13" s="1"/>
  <c r="BC785" i="10"/>
  <c r="F343" i="13" s="1"/>
  <c r="BD785" i="10"/>
  <c r="G343"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2" i="10"/>
  <c r="T330" i="13" s="1"/>
  <c r="BQ774" i="10"/>
  <c r="T332" i="13" s="1"/>
  <c r="BQ776" i="10"/>
  <c r="T334" i="13" s="1"/>
  <c r="BR770" i="10"/>
  <c r="U328" i="13" s="1"/>
  <c r="BR772" i="10"/>
  <c r="U330" i="13" s="1"/>
  <c r="BR774" i="10"/>
  <c r="U332" i="13" s="1"/>
  <c r="BR776" i="10"/>
  <c r="U334" i="13" s="1"/>
  <c r="BS770" i="10"/>
  <c r="V328" i="13" s="1"/>
  <c r="BS772" i="10"/>
  <c r="V330" i="13" s="1"/>
  <c r="BS774" i="10"/>
  <c r="V332" i="13" s="1"/>
  <c r="BS776" i="10"/>
  <c r="V334"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4" i="10"/>
  <c r="E362" i="13" s="1"/>
  <c r="BD804" i="10"/>
  <c r="G362" i="13" s="1"/>
  <c r="BB805" i="10"/>
  <c r="E363" i="13" s="1"/>
  <c r="BD805" i="10"/>
  <c r="G363" i="13" s="1"/>
  <c r="BB806" i="10"/>
  <c r="E364" i="13" s="1"/>
  <c r="BD806" i="10"/>
  <c r="G364" i="13" s="1"/>
  <c r="BB807" i="10"/>
  <c r="E365" i="13" s="1"/>
  <c r="BD807" i="10"/>
  <c r="G365" i="13" s="1"/>
  <c r="BB808" i="10"/>
  <c r="E366" i="13" s="1"/>
  <c r="BB809" i="10"/>
  <c r="E367" i="13" s="1"/>
  <c r="BB810" i="10"/>
  <c r="E368" i="13" s="1"/>
  <c r="BQ803" i="10"/>
  <c r="T361" i="13" s="1"/>
  <c r="BQ805" i="10"/>
  <c r="T363" i="13" s="1"/>
  <c r="BQ807" i="10"/>
  <c r="T365" i="13" s="1"/>
  <c r="BR805" i="10"/>
  <c r="U363" i="13" s="1"/>
  <c r="BR807" i="10"/>
  <c r="U365" i="13" s="1"/>
  <c r="BS803" i="10"/>
  <c r="V361" i="13" s="1"/>
  <c r="BS805" i="10"/>
  <c r="V363" i="13" s="1"/>
  <c r="BS807" i="10"/>
  <c r="V365" i="13" s="1"/>
  <c r="BV807" i="10"/>
  <c r="Y365" i="13" s="1"/>
  <c r="BT805" i="10"/>
  <c r="W363" i="13" s="1"/>
  <c r="BT807" i="10"/>
  <c r="W365" i="13" s="1"/>
  <c r="BB816" i="10"/>
  <c r="E374" i="13"/>
  <c r="BB817" i="10"/>
  <c r="E375" i="13" s="1"/>
  <c r="BB818" i="10"/>
  <c r="E376" i="13" s="1"/>
  <c r="BB820" i="10"/>
  <c r="E378" i="13" s="1"/>
  <c r="BB821" i="10"/>
  <c r="E379" i="13" s="1"/>
  <c r="BC814" i="10"/>
  <c r="F372" i="13" s="1"/>
  <c r="BC816" i="10"/>
  <c r="F374" i="13" s="1"/>
  <c r="BC818" i="10"/>
  <c r="F376" i="13" s="1"/>
  <c r="BD814" i="10"/>
  <c r="G372" i="13" s="1"/>
  <c r="BD816" i="10"/>
  <c r="G374" i="13" s="1"/>
  <c r="BD818" i="10"/>
  <c r="G376" i="13" s="1"/>
  <c r="BR816" i="10"/>
  <c r="U374" i="13" s="1"/>
  <c r="BR817" i="10"/>
  <c r="U375" i="13" s="1"/>
  <c r="BR818" i="10"/>
  <c r="U376" i="13" s="1"/>
  <c r="BR820" i="10"/>
  <c r="U378" i="13" s="1"/>
  <c r="BR821" i="10"/>
  <c r="U379" i="13" s="1"/>
  <c r="BS816" i="10"/>
  <c r="V374" i="13" s="1"/>
  <c r="BS818" i="10"/>
  <c r="V376" i="13" s="1"/>
  <c r="BS820" i="10"/>
  <c r="V378" i="13" s="1"/>
  <c r="BT814" i="10"/>
  <c r="W372" i="13" s="1"/>
  <c r="BT816" i="10"/>
  <c r="W374" i="13" s="1"/>
  <c r="BT818" i="10"/>
  <c r="W376" i="13" s="1"/>
  <c r="BT820" i="10"/>
  <c r="W378" i="13" s="1"/>
  <c r="BV815" i="10"/>
  <c r="Y373" i="13" s="1"/>
  <c r="BV816" i="10"/>
  <c r="Y374" i="13" s="1"/>
  <c r="BV817" i="10"/>
  <c r="Y375" i="13" s="1"/>
  <c r="BV818" i="10"/>
  <c r="Y376" i="13" s="1"/>
  <c r="BB824" i="10"/>
  <c r="E382" i="13" s="1"/>
  <c r="BB825" i="10"/>
  <c r="E383" i="13"/>
  <c r="BB826" i="10"/>
  <c r="E384" i="13" s="1"/>
  <c r="BB827" i="10"/>
  <c r="E385" i="13" s="1"/>
  <c r="BB828" i="10"/>
  <c r="E386" i="13" s="1"/>
  <c r="BB829" i="10"/>
  <c r="E387" i="13" s="1"/>
  <c r="BB832" i="10"/>
  <c r="E390" i="13" s="1"/>
  <c r="BC825" i="10"/>
  <c r="F383" i="13" s="1"/>
  <c r="BC829" i="10"/>
  <c r="F387" i="13" s="1"/>
  <c r="BD825" i="10"/>
  <c r="G383" i="13" s="1"/>
  <c r="BD827" i="10"/>
  <c r="G385" i="13" s="1"/>
  <c r="BD829" i="10"/>
  <c r="G387" i="13" s="1"/>
  <c r="BR824" i="10"/>
  <c r="U382" i="13" s="1"/>
  <c r="BR825" i="10"/>
  <c r="U383" i="13" s="1"/>
  <c r="BR826" i="10"/>
  <c r="U384" i="13" s="1"/>
  <c r="BR828" i="10"/>
  <c r="U386" i="13" s="1"/>
  <c r="BR829" i="10"/>
  <c r="U387" i="13" s="1"/>
  <c r="BR832" i="10"/>
  <c r="U390" i="13" s="1"/>
  <c r="BS825" i="10"/>
  <c r="V383" i="13" s="1"/>
  <c r="BS829" i="10"/>
  <c r="V387" i="13" s="1"/>
  <c r="BT825" i="10"/>
  <c r="W383" i="13" s="1"/>
  <c r="BT827" i="10"/>
  <c r="W385" i="13" s="1"/>
  <c r="BT829" i="10"/>
  <c r="W387" i="13" s="1"/>
  <c r="BV824" i="10"/>
  <c r="Y382" i="13" s="1"/>
  <c r="BV825" i="10"/>
  <c r="Y383" i="13" s="1"/>
  <c r="BV826" i="10"/>
  <c r="Y384" i="13" s="1"/>
  <c r="BV828" i="10"/>
  <c r="Y386" i="13" s="1"/>
  <c r="BV829" i="10"/>
  <c r="Y387" i="13" s="1"/>
  <c r="BV832" i="10"/>
  <c r="Y390" i="13" s="1"/>
  <c r="BA835" i="10"/>
  <c r="D393" i="13" s="1"/>
  <c r="BA836" i="10"/>
  <c r="D394" i="13" s="1"/>
  <c r="BA837" i="10"/>
  <c r="D395" i="13" s="1"/>
  <c r="BA838" i="10"/>
  <c r="D396" i="13" s="1"/>
  <c r="BA843" i="10"/>
  <c r="D401" i="13" s="1"/>
  <c r="BC835" i="10"/>
  <c r="F393" i="13" s="1"/>
  <c r="BC837" i="10"/>
  <c r="F395" i="13" s="1"/>
  <c r="BC839" i="10"/>
  <c r="F397" i="13" s="1"/>
  <c r="BD835" i="10"/>
  <c r="G393" i="13" s="1"/>
  <c r="BD837" i="10"/>
  <c r="G395" i="13" s="1"/>
  <c r="BD843" i="10"/>
  <c r="G401" i="13" s="1"/>
  <c r="BQ835" i="10"/>
  <c r="T393" i="13" s="1"/>
  <c r="BQ836" i="10"/>
  <c r="T394" i="13" s="1"/>
  <c r="BQ837" i="10"/>
  <c r="T395" i="13" s="1"/>
  <c r="BQ838" i="10"/>
  <c r="T396" i="13" s="1"/>
  <c r="BQ840" i="10"/>
  <c r="T398" i="13" s="1"/>
  <c r="BQ843" i="10"/>
  <c r="T401" i="13" s="1"/>
  <c r="BS835" i="10"/>
  <c r="V393" i="13" s="1"/>
  <c r="BS837" i="10"/>
  <c r="V395" i="13" s="1"/>
  <c r="BS843" i="10"/>
  <c r="V401" i="13" s="1"/>
  <c r="BT835" i="10"/>
  <c r="W393" i="13" s="1"/>
  <c r="BT837" i="10"/>
  <c r="W395" i="13" s="1"/>
  <c r="BU836" i="10"/>
  <c r="X394" i="13" s="1"/>
  <c r="BU837" i="10"/>
  <c r="X395" i="13" s="1"/>
  <c r="BU838" i="10"/>
  <c r="X396"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4" i="10"/>
  <c r="D362" i="13" s="1"/>
  <c r="BC804" i="10"/>
  <c r="F362" i="13" s="1"/>
  <c r="BA806" i="10"/>
  <c r="D364" i="13" s="1"/>
  <c r="BC806" i="10"/>
  <c r="F364" i="13" s="1"/>
  <c r="BC808" i="10"/>
  <c r="F366" i="13" s="1"/>
  <c r="BQ802" i="10"/>
  <c r="T360" i="13" s="1"/>
  <c r="BQ804" i="10"/>
  <c r="T362" i="13" s="1"/>
  <c r="BQ806" i="10"/>
  <c r="T364" i="13" s="1"/>
  <c r="BQ808" i="10"/>
  <c r="T366" i="13" s="1"/>
  <c r="BR802" i="10"/>
  <c r="U360" i="13" s="1"/>
  <c r="BR804" i="10"/>
  <c r="U362" i="13" s="1"/>
  <c r="BR806" i="10"/>
  <c r="U364" i="13" s="1"/>
  <c r="BS802" i="10"/>
  <c r="V360" i="13" s="1"/>
  <c r="BV802" i="10"/>
  <c r="Y360" i="13" s="1"/>
  <c r="BS804" i="10"/>
  <c r="V362" i="13" s="1"/>
  <c r="BV804" i="10"/>
  <c r="Y362" i="13" s="1"/>
  <c r="BS806" i="10"/>
  <c r="V364" i="13" s="1"/>
  <c r="BV806" i="10"/>
  <c r="Y364" i="13" s="1"/>
  <c r="BA816" i="10"/>
  <c r="D374" i="13" s="1"/>
  <c r="BA817" i="10"/>
  <c r="D375" i="13" s="1"/>
  <c r="BA818" i="10"/>
  <c r="D376" i="13" s="1"/>
  <c r="BA820" i="10"/>
  <c r="D378" i="13" s="1"/>
  <c r="BA821" i="10"/>
  <c r="D379" i="13" s="1"/>
  <c r="BC813" i="10"/>
  <c r="F371" i="13" s="1"/>
  <c r="BC817" i="10"/>
  <c r="F375" i="13" s="1"/>
  <c r="BC819" i="10"/>
  <c r="F377" i="13" s="1"/>
  <c r="BC821" i="10"/>
  <c r="F379" i="13" s="1"/>
  <c r="BD817" i="10"/>
  <c r="G375" i="13" s="1"/>
  <c r="BD821" i="10"/>
  <c r="G379" i="13" s="1"/>
  <c r="BQ816" i="10"/>
  <c r="T374" i="13" s="1"/>
  <c r="BQ817" i="10"/>
  <c r="T375" i="13" s="1"/>
  <c r="BQ818" i="10"/>
  <c r="T376" i="13" s="1"/>
  <c r="BQ820" i="10"/>
  <c r="T378" i="13" s="1"/>
  <c r="BQ821" i="10"/>
  <c r="T379" i="13" s="1"/>
  <c r="BS817" i="10"/>
  <c r="V375" i="13" s="1"/>
  <c r="BS819" i="10"/>
  <c r="V377" i="13" s="1"/>
  <c r="BS821" i="10"/>
  <c r="V379" i="13" s="1"/>
  <c r="BT817" i="10"/>
  <c r="W375" i="13" s="1"/>
  <c r="BT821" i="10"/>
  <c r="W379" i="13" s="1"/>
  <c r="BA824" i="10"/>
  <c r="D382" i="13" s="1"/>
  <c r="BA825" i="10"/>
  <c r="D383" i="13" s="1"/>
  <c r="BA826" i="10"/>
  <c r="D384" i="13" s="1"/>
  <c r="BA828" i="10"/>
  <c r="D386" i="13" s="1"/>
  <c r="BA829" i="10"/>
  <c r="D387" i="13" s="1"/>
  <c r="BA832" i="10"/>
  <c r="D390" i="13" s="1"/>
  <c r="BC824" i="10"/>
  <c r="F382" i="13" s="1"/>
  <c r="BC826" i="10"/>
  <c r="F384" i="13" s="1"/>
  <c r="BC828" i="10"/>
  <c r="F386" i="13" s="1"/>
  <c r="BC832" i="10"/>
  <c r="F390" i="13" s="1"/>
  <c r="BD824" i="10"/>
  <c r="G382" i="13" s="1"/>
  <c r="BD826" i="10"/>
  <c r="G384" i="13" s="1"/>
  <c r="BD828" i="10"/>
  <c r="G386" i="13" s="1"/>
  <c r="BD832" i="10"/>
  <c r="G390" i="13" s="1"/>
  <c r="BQ824" i="10"/>
  <c r="T382" i="13" s="1"/>
  <c r="BQ825" i="10"/>
  <c r="T383" i="13" s="1"/>
  <c r="BQ826" i="10"/>
  <c r="T384" i="13" s="1"/>
  <c r="BQ828" i="10"/>
  <c r="T386" i="13" s="1"/>
  <c r="BQ829" i="10"/>
  <c r="T387" i="13" s="1"/>
  <c r="BQ832" i="10"/>
  <c r="T390" i="13" s="1"/>
  <c r="BS824" i="10"/>
  <c r="V382" i="13" s="1"/>
  <c r="BS826" i="10"/>
  <c r="V384" i="13" s="1"/>
  <c r="BS828" i="10"/>
  <c r="V386" i="13" s="1"/>
  <c r="BS832" i="10"/>
  <c r="V390" i="13" s="1"/>
  <c r="BT824" i="10"/>
  <c r="W382" i="13" s="1"/>
  <c r="BT826" i="10"/>
  <c r="W384" i="13" s="1"/>
  <c r="BT828" i="10"/>
  <c r="W386" i="13" s="1"/>
  <c r="BT832" i="10"/>
  <c r="W390" i="13" s="1"/>
  <c r="BB835" i="10"/>
  <c r="E393" i="13" s="1"/>
  <c r="BB836" i="10"/>
  <c r="E394" i="13" s="1"/>
  <c r="BB837" i="10"/>
  <c r="E395" i="13" s="1"/>
  <c r="BB838" i="10"/>
  <c r="E396" i="13" s="1"/>
  <c r="BB840" i="10"/>
  <c r="E398" i="13" s="1"/>
  <c r="BC836" i="10"/>
  <c r="F394" i="13" s="1"/>
  <c r="BC838" i="10"/>
  <c r="F396" i="13" s="1"/>
  <c r="BD836" i="10"/>
  <c r="G394" i="13" s="1"/>
  <c r="BD838" i="10"/>
  <c r="G396" i="13" s="1"/>
  <c r="BD840" i="10"/>
  <c r="G398" i="13" s="1"/>
  <c r="BD842" i="10"/>
  <c r="G400" i="13" s="1"/>
  <c r="BR835" i="10"/>
  <c r="U393" i="13" s="1"/>
  <c r="BR836" i="10"/>
  <c r="U394" i="13" s="1"/>
  <c r="BR837" i="10"/>
  <c r="U395" i="13" s="1"/>
  <c r="BR838" i="10"/>
  <c r="U396" i="13" s="1"/>
  <c r="BR843" i="10"/>
  <c r="U401" i="13" s="1"/>
  <c r="BS836" i="10"/>
  <c r="V394" i="13" s="1"/>
  <c r="BS838" i="10"/>
  <c r="V396"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BK536" i="10" s="1"/>
  <c r="N94" i="13" s="1"/>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BE527" i="10" s="1"/>
  <c r="H85" i="13" s="1"/>
  <c r="AZ526" i="10"/>
  <c r="BF526" i="10" s="1"/>
  <c r="I84" i="13" s="1"/>
  <c r="AZ525" i="10"/>
  <c r="BO525" i="10" s="1"/>
  <c r="R83" i="13" s="1"/>
  <c r="AZ524" i="10"/>
  <c r="BO524" i="10" s="1"/>
  <c r="R82" i="13" s="1"/>
  <c r="AZ523" i="10"/>
  <c r="C81" i="13" s="1"/>
  <c r="AZ522" i="10"/>
  <c r="BW522" i="10" s="1"/>
  <c r="AG80" i="13" s="1"/>
  <c r="AZ521" i="10"/>
  <c r="C79" i="13" s="1"/>
  <c r="AZ520" i="10"/>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BE509" i="10" s="1"/>
  <c r="H67" i="13" s="1"/>
  <c r="AZ508" i="10"/>
  <c r="C66" i="13" s="1"/>
  <c r="AZ507" i="10"/>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E500" i="10" s="1"/>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O514" i="10"/>
  <c r="R72" i="13" s="1"/>
  <c r="BQ539" i="10"/>
  <c r="T97" i="13" s="1"/>
  <c r="BO539" i="10"/>
  <c r="R97" i="13" s="1"/>
  <c r="BJ527" i="10"/>
  <c r="M85" i="13" s="1"/>
  <c r="BK526" i="10"/>
  <c r="N84" i="13" s="1"/>
  <c r="BE526" i="10"/>
  <c r="BF538" i="10"/>
  <c r="I96" i="13" s="1"/>
  <c r="BN538" i="10"/>
  <c r="Q96" i="13" s="1"/>
  <c r="BG538" i="10"/>
  <c r="J96" i="13" s="1"/>
  <c r="BK538" i="10"/>
  <c r="N96" i="13" s="1"/>
  <c r="BN525" i="10"/>
  <c r="Q83" i="13" s="1"/>
  <c r="BO536" i="10"/>
  <c r="R94" i="13" s="1"/>
  <c r="BN524" i="10"/>
  <c r="Q82" i="13" s="1"/>
  <c r="BQ510" i="10"/>
  <c r="T68" i="13" s="1"/>
  <c r="BN510" i="10"/>
  <c r="Q68" i="13" s="1"/>
  <c r="BF535" i="10"/>
  <c r="I93" i="13" s="1"/>
  <c r="BK523" i="10"/>
  <c r="N81" i="13" s="1"/>
  <c r="BJ523" i="10"/>
  <c r="M81" i="13" s="1"/>
  <c r="BF523" i="10"/>
  <c r="I81" i="13" s="1"/>
  <c r="BE523" i="10"/>
  <c r="H81" i="13" s="1"/>
  <c r="BO523" i="10"/>
  <c r="R81" i="13" s="1"/>
  <c r="BP523" i="10"/>
  <c r="S81" i="13" s="1"/>
  <c r="BM523" i="10"/>
  <c r="P81" i="13" s="1"/>
  <c r="BN522" i="10"/>
  <c r="BK522" i="10" s="1"/>
  <c r="BO522" i="10"/>
  <c r="R80" i="13" s="1"/>
  <c r="BG534" i="10"/>
  <c r="J92" i="13" s="1"/>
  <c r="BN534" i="10"/>
  <c r="Q92" i="13" s="1"/>
  <c r="BE497" i="10"/>
  <c r="BO497" i="10"/>
  <c r="R55" i="13" s="1"/>
  <c r="BN497" i="10"/>
  <c r="BK497" i="10" s="1"/>
  <c r="BO508" i="10"/>
  <c r="BL508" i="10" s="1"/>
  <c r="O66" i="13" s="1"/>
  <c r="BO487" i="10"/>
  <c r="R45" i="13" s="1"/>
  <c r="BN487" i="10"/>
  <c r="Q45" i="13" s="1"/>
  <c r="BJ487" i="10"/>
  <c r="M45" i="13" s="1"/>
  <c r="BE487" i="10"/>
  <c r="H45" i="13" s="1"/>
  <c r="BQ504" i="10"/>
  <c r="T62" i="13" s="1"/>
  <c r="BV838" i="10"/>
  <c r="Y396" i="13" s="1"/>
  <c r="BV837" i="10"/>
  <c r="Y395" i="13" s="1"/>
  <c r="BV836" i="10"/>
  <c r="Y394" i="13" s="1"/>
  <c r="BU835" i="10"/>
  <c r="X393" i="13" s="1"/>
  <c r="BV835" i="10"/>
  <c r="Y393" i="13" s="1"/>
  <c r="BU832" i="10"/>
  <c r="X390" i="13" s="1"/>
  <c r="BU829" i="10"/>
  <c r="X387" i="13" s="1"/>
  <c r="BU828" i="10"/>
  <c r="X386" i="13" s="1"/>
  <c r="BU826" i="10"/>
  <c r="X384" i="13" s="1"/>
  <c r="BU825" i="10"/>
  <c r="X383" i="13" s="1"/>
  <c r="BU824" i="10"/>
  <c r="X382" i="13" s="1"/>
  <c r="BU818" i="10"/>
  <c r="X376" i="13" s="1"/>
  <c r="BU817" i="10"/>
  <c r="X375" i="13" s="1"/>
  <c r="BU816" i="10"/>
  <c r="X374" i="13" s="1"/>
  <c r="BU814" i="10"/>
  <c r="X372" i="13" s="1"/>
  <c r="BU807" i="10"/>
  <c r="X365" i="13" s="1"/>
  <c r="BU806" i="10"/>
  <c r="X364" i="13" s="1"/>
  <c r="BU805" i="10"/>
  <c r="X363" i="13" s="1"/>
  <c r="BV805" i="10"/>
  <c r="Y363" i="13" s="1"/>
  <c r="BU804" i="10"/>
  <c r="X362"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2" i="10"/>
  <c r="X330"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9" i="10"/>
  <c r="V97" i="13" s="1"/>
  <c r="BB523" i="10"/>
  <c r="E81"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498" i="10"/>
  <c r="D56" i="13" s="1"/>
  <c r="BA504" i="10"/>
  <c r="D62" i="13" s="1"/>
  <c r="BS516" i="10"/>
  <c r="V74" i="13" s="1"/>
  <c r="BB530" i="10"/>
  <c r="E88" i="13" s="1"/>
  <c r="BC542" i="10"/>
  <c r="F100" i="13" s="1"/>
  <c r="BA502" i="10"/>
  <c r="D60" i="13" s="1"/>
  <c r="BC504" i="10"/>
  <c r="F62" i="13" s="1"/>
  <c r="BA516" i="10"/>
  <c r="D74" i="13"/>
  <c r="BC507" i="10"/>
  <c r="F65" i="13" s="1"/>
  <c r="BC516" i="10"/>
  <c r="F74" i="13" s="1"/>
  <c r="BB522" i="10"/>
  <c r="E80" i="13" s="1"/>
  <c r="BC520" i="10"/>
  <c r="F78" i="13" s="1"/>
  <c r="BA542" i="10"/>
  <c r="D100" i="13" s="1"/>
  <c r="BB541" i="10"/>
  <c r="E99" i="13" s="1"/>
  <c r="BC538" i="10"/>
  <c r="F96" i="13" s="1"/>
  <c r="BB505" i="10"/>
  <c r="E63" i="13" s="1"/>
  <c r="BB497" i="10"/>
  <c r="E55" i="13" s="1"/>
  <c r="BD497" i="10"/>
  <c r="G55" i="13" s="1"/>
  <c r="BU504" i="10"/>
  <c r="X62" i="13" s="1"/>
  <c r="BS510" i="10"/>
  <c r="V68" i="13" s="1"/>
  <c r="BA536" i="10"/>
  <c r="D94" i="13" s="1"/>
  <c r="BC541" i="10"/>
  <c r="F99" i="13" s="1"/>
  <c r="BA541" i="10"/>
  <c r="D99" i="13" s="1"/>
  <c r="BD505" i="10"/>
  <c r="G63" i="13" s="1"/>
  <c r="BA505" i="10"/>
  <c r="D63" i="13" s="1"/>
  <c r="BC505" i="10"/>
  <c r="F63" i="13" s="1"/>
  <c r="BB516" i="10"/>
  <c r="E74" i="13" s="1"/>
  <c r="BU527" i="10"/>
  <c r="X85" i="13" s="1"/>
  <c r="BS521" i="10"/>
  <c r="V79" i="13" s="1"/>
  <c r="BS525" i="10"/>
  <c r="V83" i="13" s="1"/>
  <c r="BS530" i="10"/>
  <c r="V88" i="13" s="1"/>
  <c r="BO530" i="10"/>
  <c r="R88" i="13" s="1"/>
  <c r="BA530" i="10"/>
  <c r="D88" i="13" s="1"/>
  <c r="BV505" i="10"/>
  <c r="Y63" i="13" s="1"/>
  <c r="BB504" i="10"/>
  <c r="E62" i="13"/>
  <c r="BD504" i="10"/>
  <c r="G62" i="13" s="1"/>
  <c r="BS504" i="10"/>
  <c r="V62" i="13"/>
  <c r="BU505" i="10"/>
  <c r="X63" i="13" s="1"/>
  <c r="BC522" i="10"/>
  <c r="F80" i="13" s="1"/>
  <c r="BA522" i="10"/>
  <c r="D80" i="13" s="1"/>
  <c r="BA526" i="10"/>
  <c r="D84" i="13" s="1"/>
  <c r="BC521" i="10"/>
  <c r="F79" i="13" s="1"/>
  <c r="BS522" i="10"/>
  <c r="V80" i="13"/>
  <c r="BB536" i="10"/>
  <c r="E94" i="13" s="1"/>
  <c r="BA539" i="10"/>
  <c r="D97" i="13" s="1"/>
  <c r="BB542" i="10"/>
  <c r="E100" i="13" s="1"/>
  <c r="BC539" i="10"/>
  <c r="F97" i="13" s="1"/>
  <c r="BS542" i="10"/>
  <c r="V100" i="13" s="1"/>
  <c r="BB520" i="10"/>
  <c r="E78" i="13" s="1"/>
  <c r="BB524" i="10"/>
  <c r="E82" i="13" s="1"/>
  <c r="BB528" i="10"/>
  <c r="E86" i="13" s="1"/>
  <c r="BS520" i="10"/>
  <c r="V78" i="13" s="1"/>
  <c r="BU542" i="10"/>
  <c r="X100" i="13" s="1"/>
  <c r="BB539" i="10"/>
  <c r="E97" i="13" s="1"/>
  <c r="BD535" i="10"/>
  <c r="G93" i="13" s="1"/>
  <c r="BV538" i="10"/>
  <c r="Y96" i="13" s="1"/>
  <c r="BD539" i="10"/>
  <c r="G97" i="13" s="1"/>
  <c r="BD541" i="10"/>
  <c r="G99" i="13" s="1"/>
  <c r="BD542" i="10"/>
  <c r="G100" i="13" s="1"/>
  <c r="BV542" i="10"/>
  <c r="Y100" i="13"/>
  <c r="BD520" i="10"/>
  <c r="G78" i="13" s="1"/>
  <c r="BD522" i="10"/>
  <c r="G80" i="13" s="1"/>
  <c r="BD523" i="10"/>
  <c r="G81" i="13" s="1"/>
  <c r="BU523" i="10"/>
  <c r="X81" i="13" s="1"/>
  <c r="BD526" i="10"/>
  <c r="G84" i="13" s="1"/>
  <c r="BV527" i="10"/>
  <c r="Y85" i="13" s="1"/>
  <c r="BD528" i="10"/>
  <c r="G86" i="13" s="1"/>
  <c r="BV528" i="10"/>
  <c r="Y86" i="13" s="1"/>
  <c r="BD530" i="10"/>
  <c r="G88" i="13" s="1"/>
  <c r="BV530" i="10"/>
  <c r="Y88" i="13" s="1"/>
  <c r="BD521" i="10"/>
  <c r="G79" i="13" s="1"/>
  <c r="BD514" i="10"/>
  <c r="G72"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8" i="10"/>
  <c r="S96" i="13" s="1"/>
  <c r="BG526" i="10"/>
  <c r="J84" i="13" s="1"/>
  <c r="BG536" i="10"/>
  <c r="J94" i="13" s="1"/>
  <c r="BP534" i="10"/>
  <c r="S92" i="13" s="1"/>
  <c r="BU535" i="10"/>
  <c r="X93" i="13" s="1"/>
  <c r="BU541" i="10"/>
  <c r="X99" i="13" s="1"/>
  <c r="BV523" i="10"/>
  <c r="Y81"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AZ484" i="10"/>
  <c r="C42" i="13" s="1"/>
  <c r="AZ483" i="10"/>
  <c r="C41" i="13" s="1"/>
  <c r="AZ482" i="10"/>
  <c r="AZ457" i="10"/>
  <c r="AZ480" i="10"/>
  <c r="C38" i="13" s="1"/>
  <c r="AZ479" i="10"/>
  <c r="BO479" i="10"/>
  <c r="R37" i="13"/>
  <c r="AZ478" i="10"/>
  <c r="BO478" i="10"/>
  <c r="R36" i="13" s="1"/>
  <c r="AZ477" i="10"/>
  <c r="C35" i="13" s="1"/>
  <c r="BO477" i="10"/>
  <c r="R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BA463" i="10"/>
  <c r="D21" i="13" s="1"/>
  <c r="AZ462" i="10"/>
  <c r="C20" i="13" s="1"/>
  <c r="AZ461" i="10"/>
  <c r="C19" i="13" s="1"/>
  <c r="AZ460" i="10"/>
  <c r="BA460" i="10" s="1"/>
  <c r="D18" i="13" s="1"/>
  <c r="AZ459" i="10"/>
  <c r="C17" i="13" s="1"/>
  <c r="AZ458" i="10"/>
  <c r="C16" i="13" s="1"/>
  <c r="AZ454" i="10"/>
  <c r="AZ453" i="10"/>
  <c r="AZ452" i="10"/>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Q463" i="10" s="1"/>
  <c r="T21" i="13" s="1"/>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U526" i="10"/>
  <c r="X84" i="13" s="1"/>
  <c r="BU536" i="10"/>
  <c r="X94" i="13" s="1"/>
  <c r="BV526" i="10"/>
  <c r="Y84"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N451" i="10"/>
  <c r="Q9"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52" i="10"/>
  <c r="R10" i="13" s="1"/>
  <c r="BN462" i="10"/>
  <c r="BK462" i="10" s="1"/>
  <c r="N20" i="13" s="1"/>
  <c r="BO462" i="10"/>
  <c r="R20" i="13" s="1"/>
  <c r="BJ462" i="10"/>
  <c r="M20" i="13" s="1"/>
  <c r="BS467" i="10"/>
  <c r="V25" i="13"/>
  <c r="BN466" i="10"/>
  <c r="Q24" i="13" s="1"/>
  <c r="BO466" i="10"/>
  <c r="R24" i="13"/>
  <c r="BL466" i="10"/>
  <c r="O24" i="13" s="1"/>
  <c r="BJ466" i="10"/>
  <c r="M24" i="13"/>
  <c r="BE466" i="10"/>
  <c r="BF466" i="10"/>
  <c r="I24" i="13" s="1"/>
  <c r="BK466" i="10"/>
  <c r="N24" i="13"/>
  <c r="BN473" i="10"/>
  <c r="Q31" i="13" s="1"/>
  <c r="BN477" i="10"/>
  <c r="BP477" i="10" s="1"/>
  <c r="S35"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O463" i="10"/>
  <c r="R2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62" i="10"/>
  <c r="T20" i="13" s="1"/>
  <c r="BQ458" i="10"/>
  <c r="T16"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5" i="10"/>
  <c r="F43" i="13" s="1"/>
  <c r="BC489" i="10"/>
  <c r="F47" i="13" s="1"/>
  <c r="BC463" i="10"/>
  <c r="F21"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5" i="10"/>
  <c r="D43" i="13" s="1"/>
  <c r="BA489" i="10"/>
  <c r="D47" i="13" s="1"/>
  <c r="BA483" i="10"/>
  <c r="D41" i="13" s="1"/>
  <c r="BA491" i="10"/>
  <c r="D49" i="13" s="1"/>
  <c r="BS463" i="10"/>
  <c r="V21"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D489" i="10"/>
  <c r="G47" i="13" s="1"/>
  <c r="BS489" i="10"/>
  <c r="V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3" i="10"/>
  <c r="E21"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L33" i="10"/>
  <c r="AX486" i="10" s="1"/>
  <c r="A44" i="13" s="1"/>
  <c r="Z36" i="10"/>
  <c r="AX475" i="10" s="1"/>
  <c r="A33" i="13" s="1"/>
  <c r="AL36" i="10"/>
  <c r="AX487" i="10" s="1"/>
  <c r="A45" i="13" s="1"/>
  <c r="Z39" i="10"/>
  <c r="AX476" i="10" s="1"/>
  <c r="A34" i="13" s="1"/>
  <c r="AL39" i="10"/>
  <c r="Z42" i="10"/>
  <c r="AL42" i="10"/>
  <c r="AX489" i="10" s="1"/>
  <c r="A47" i="13" s="1"/>
  <c r="Z45" i="10"/>
  <c r="AX478" i="10" s="1"/>
  <c r="A36" i="13" s="1"/>
  <c r="AL45" i="10"/>
  <c r="Z48" i="10"/>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17" i="10"/>
  <c r="A75" i="13" s="1"/>
  <c r="AX505" i="10"/>
  <c r="A63"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X534" i="10" s="1"/>
  <c r="A92" i="13" s="1"/>
  <c r="AL82" i="10"/>
  <c r="AX535" i="10" s="1"/>
  <c r="A93"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L94" i="10"/>
  <c r="AX539" i="10" s="1"/>
  <c r="A97" i="13" s="1"/>
  <c r="AL91" i="10"/>
  <c r="AX538" i="10" s="1"/>
  <c r="A96" i="13" s="1"/>
  <c r="AL88" i="10"/>
  <c r="AX537" i="10" s="1"/>
  <c r="A95" i="13" s="1"/>
  <c r="AL85" i="10"/>
  <c r="AX536" i="10" s="1"/>
  <c r="A94" i="13" s="1"/>
  <c r="N100" i="10"/>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A425" i="10"/>
  <c r="BM427" i="10"/>
  <c r="AZ440" i="10"/>
  <c r="AZ441" i="10"/>
  <c r="AZ439" i="10"/>
  <c r="AZ438" i="10"/>
  <c r="A4" i="10"/>
  <c r="Z33" i="13" s="1"/>
  <c r="BC397" i="10"/>
  <c r="BC396" i="10"/>
  <c r="BD396" i="10" s="1"/>
  <c r="K363" i="10" s="1"/>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C409" i="10"/>
  <c r="BH409" i="10" s="1"/>
  <c r="BO409" i="10" s="1"/>
  <c r="BC410" i="10"/>
  <c r="BC411" i="10"/>
  <c r="BC412" i="10"/>
  <c r="BC413" i="10"/>
  <c r="BC414" i="10"/>
  <c r="AZ418" i="10"/>
  <c r="AZ419" i="10"/>
  <c r="AZ420" i="10"/>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C419" i="10"/>
  <c r="BH419" i="10" s="1"/>
  <c r="BO419" i="10" s="1"/>
  <c r="BC420" i="10"/>
  <c r="BH420" i="10" s="1"/>
  <c r="BO420" i="10" s="1"/>
  <c r="BC421" i="10"/>
  <c r="BC422" i="10"/>
  <c r="BC423" i="10"/>
  <c r="BC424" i="10"/>
  <c r="BH424" i="10" s="1"/>
  <c r="BO424" i="10" s="1"/>
  <c r="BC425" i="10"/>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5" i="10"/>
  <c r="AX633" i="10" s="1"/>
  <c r="A191" i="13" s="1"/>
  <c r="BV478" i="10"/>
  <c r="Y36" i="13" s="1"/>
  <c r="BM478" i="10"/>
  <c r="P36" i="13" s="1"/>
  <c r="BV453" i="10"/>
  <c r="Y11" i="13" s="1"/>
  <c r="BU453" i="10"/>
  <c r="X11" i="13" s="1"/>
  <c r="BM479" i="10"/>
  <c r="P37" i="13" s="1"/>
  <c r="BM465" i="10"/>
  <c r="P23" i="13" s="1"/>
  <c r="BV454" i="10"/>
  <c r="Y12" i="13" s="1"/>
  <c r="BE406" i="10"/>
  <c r="BL406" i="10" s="1"/>
  <c r="BE419" i="10"/>
  <c r="BL419" i="10" s="1"/>
  <c r="AX516" i="10"/>
  <c r="A74" i="13" s="1"/>
  <c r="BF426" i="10"/>
  <c r="BM426" i="10" s="1"/>
  <c r="BH426" i="10"/>
  <c r="BO426" i="10" s="1"/>
  <c r="AX541" i="10"/>
  <c r="A99" i="13" s="1"/>
  <c r="BF425" i="10"/>
  <c r="BM425" i="10"/>
  <c r="AX831" i="10"/>
  <c r="A389" i="13" s="1"/>
  <c r="BH425" i="10"/>
  <c r="BO425" i="10" s="1"/>
  <c r="AX842" i="10"/>
  <c r="A400" i="13" s="1"/>
  <c r="AX830" i="10"/>
  <c r="A388" i="13" s="1"/>
  <c r="BF424" i="10"/>
  <c r="BM424" i="10" s="1"/>
  <c r="AX808" i="10"/>
  <c r="A366" i="13" s="1"/>
  <c r="AX807" i="10"/>
  <c r="A365" i="13" s="1"/>
  <c r="AX818" i="10"/>
  <c r="A376" i="13" s="1"/>
  <c r="AX829" i="10"/>
  <c r="A387" i="13" s="1"/>
  <c r="AX840" i="10"/>
  <c r="A398" i="13" s="1"/>
  <c r="BH423" i="10"/>
  <c r="BO423" i="10" s="1"/>
  <c r="BH422" i="10"/>
  <c r="BO422" i="10" s="1"/>
  <c r="AX839" i="10"/>
  <c r="A397" i="13" s="1"/>
  <c r="AX828" i="10"/>
  <c r="A386" i="13" s="1"/>
  <c r="AX817" i="10"/>
  <c r="A375" i="13" s="1"/>
  <c r="AX806" i="10"/>
  <c r="A364" i="13" s="1"/>
  <c r="AX805" i="10"/>
  <c r="A363" i="13" s="1"/>
  <c r="AX816" i="10"/>
  <c r="A374" i="13" s="1"/>
  <c r="AX827" i="10"/>
  <c r="A385" i="13" s="1"/>
  <c r="BH421" i="10"/>
  <c r="BO421" i="10" s="1"/>
  <c r="AX838" i="10"/>
  <c r="A396" i="13" s="1"/>
  <c r="AX837" i="10"/>
  <c r="A395" i="13" s="1"/>
  <c r="AX826" i="10"/>
  <c r="A384" i="13" s="1"/>
  <c r="AX815" i="10"/>
  <c r="A373" i="13" s="1"/>
  <c r="BE420" i="10"/>
  <c r="BL420" i="10" s="1"/>
  <c r="AX804" i="10"/>
  <c r="A362" i="13" s="1"/>
  <c r="AX814" i="10"/>
  <c r="A372" i="13" s="1"/>
  <c r="AX825" i="10"/>
  <c r="A383" i="13" s="1"/>
  <c r="AX836" i="10"/>
  <c r="A394" i="13" s="1"/>
  <c r="BH418" i="10"/>
  <c r="BO418" i="10" s="1"/>
  <c r="BE418" i="10"/>
  <c r="BL418" i="10" s="1"/>
  <c r="AX757" i="10"/>
  <c r="A315" i="13" s="1"/>
  <c r="BE408" i="10"/>
  <c r="BL408" i="10" s="1"/>
  <c r="AX758" i="10"/>
  <c r="A316" i="13" s="1"/>
  <c r="BE410" i="10"/>
  <c r="BL410" i="10" s="1"/>
  <c r="AX759" i="10"/>
  <c r="A317" i="13"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458" i="10"/>
  <c r="A16" i="13" s="1"/>
  <c r="AX767" i="10"/>
  <c r="A325" i="13" s="1"/>
  <c r="BG408" i="10"/>
  <c r="BN408" i="10" s="1"/>
  <c r="AX781" i="10"/>
  <c r="A339" i="13" s="1"/>
  <c r="BG409" i="10"/>
  <c r="BN409" i="10" s="1"/>
  <c r="AX474" i="10"/>
  <c r="A32" i="13" s="1"/>
  <c r="AX782" i="10"/>
  <c r="A340" i="13" s="1"/>
  <c r="AX783" i="10"/>
  <c r="A341" i="13" s="1"/>
  <c r="BG410" i="10"/>
  <c r="BN410" i="10" s="1"/>
  <c r="BG411" i="10"/>
  <c r="BN411" i="10" s="1"/>
  <c r="AX784" i="10"/>
  <c r="A342" i="13" s="1"/>
  <c r="BG412" i="10"/>
  <c r="BN412" i="10" s="1"/>
  <c r="AX477" i="10"/>
  <c r="A35" i="13" s="1"/>
  <c r="AX785" i="10"/>
  <c r="A343" i="13" s="1"/>
  <c r="BG413" i="10"/>
  <c r="BN413" i="10" s="1"/>
  <c r="AX479" i="10"/>
  <c r="A37" i="13" s="1"/>
  <c r="AX787" i="10"/>
  <c r="A345" i="13" s="1"/>
  <c r="BG414" i="10"/>
  <c r="BN414" i="10" s="1"/>
  <c r="BH414" i="10"/>
  <c r="BO414" i="10"/>
  <c r="AX799" i="10"/>
  <c r="A357" i="13" s="1"/>
  <c r="BH413" i="10"/>
  <c r="BO413" i="10" s="1"/>
  <c r="AX797" i="10"/>
  <c r="A355" i="13" s="1"/>
  <c r="BH412" i="10"/>
  <c r="BO412" i="10" s="1"/>
  <c r="AX488" i="10"/>
  <c r="A46" i="13" s="1"/>
  <c r="AX796" i="10"/>
  <c r="A354" i="13" s="1"/>
  <c r="BH411" i="10"/>
  <c r="BO411" i="10" s="1"/>
  <c r="BH410" i="10"/>
  <c r="BO410" i="10" s="1"/>
  <c r="AX795" i="10"/>
  <c r="A353" i="13" s="1"/>
  <c r="AX794" i="10"/>
  <c r="A352" i="13" s="1"/>
  <c r="AX793" i="10"/>
  <c r="A351" i="13" s="1"/>
  <c r="BH408" i="10"/>
  <c r="BO408" i="10" s="1"/>
  <c r="BH406" i="10"/>
  <c r="BO406" i="10" s="1"/>
  <c r="AX791" i="10"/>
  <c r="A349" i="13" s="1"/>
  <c r="AX790" i="10"/>
  <c r="A348" i="13" s="1"/>
  <c r="AX470" i="10"/>
  <c r="A2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Z144" i="10"/>
  <c r="AX573" i="10" s="1"/>
  <c r="A131" i="13" s="1"/>
  <c r="N144" i="10"/>
  <c r="AX560" i="10" s="1"/>
  <c r="A118" i="13" s="1"/>
  <c r="BD446" i="10"/>
  <c r="G4" i="13"/>
  <c r="BS446" i="10"/>
  <c r="V4" i="13" s="1"/>
  <c r="B144" i="10"/>
  <c r="AX547" i="10" s="1"/>
  <c r="A105" i="13" s="1"/>
  <c r="BA449" i="10"/>
  <c r="D7" i="13" s="1"/>
  <c r="BA451" i="10"/>
  <c r="D9" i="13" s="1"/>
  <c r="BS447" i="10"/>
  <c r="V5" i="13" s="1"/>
  <c r="BB447" i="10"/>
  <c r="E5" i="13" s="1"/>
  <c r="BA447" i="10"/>
  <c r="D5" i="13" s="1"/>
  <c r="BD452" i="10"/>
  <c r="G10" i="13" s="1"/>
  <c r="BC452" i="10"/>
  <c r="F10" i="13" s="1"/>
  <c r="BD453" i="10"/>
  <c r="G11" i="13"/>
  <c r="BS449" i="10"/>
  <c r="V7" i="13" s="1"/>
  <c r="BC449" i="10"/>
  <c r="F7" i="13" s="1"/>
  <c r="BB446" i="10"/>
  <c r="E4" i="13" s="1"/>
  <c r="BC453" i="10"/>
  <c r="F11" i="13" s="1"/>
  <c r="BB449" i="10"/>
  <c r="E7" i="13" s="1"/>
  <c r="BD449" i="10"/>
  <c r="G7" i="13" s="1"/>
  <c r="BC446" i="10"/>
  <c r="F4" i="13" s="1"/>
  <c r="BA454" i="10"/>
  <c r="D12" i="13"/>
  <c r="BS451" i="10"/>
  <c r="V9" i="13" s="1"/>
  <c r="BB451" i="10"/>
  <c r="E9" i="13" s="1"/>
  <c r="BD392" i="10"/>
  <c r="K340" i="10" s="1"/>
  <c r="BC454" i="10"/>
  <c r="F12" i="13"/>
  <c r="BD451" i="10"/>
  <c r="G9" i="13" s="1"/>
  <c r="BB448" i="10"/>
  <c r="E6" i="13" s="1"/>
  <c r="R3" i="13"/>
  <c r="BS454" i="10"/>
  <c r="V12" i="13" s="1"/>
  <c r="BC445" i="10"/>
  <c r="F3" i="13" s="1"/>
  <c r="BA445" i="10"/>
  <c r="B210" i="10"/>
  <c r="AX601" i="10" s="1"/>
  <c r="A159" i="13" s="1"/>
  <c r="BD445" i="10"/>
  <c r="G3" i="13"/>
  <c r="BB445" i="10"/>
  <c r="E3" i="13" s="1"/>
  <c r="BS445" i="10"/>
  <c r="V3" i="13" s="1"/>
  <c r="B213" i="10"/>
  <c r="AX602" i="10" s="1"/>
  <c r="A160" i="13" s="1"/>
  <c r="BU478" i="10"/>
  <c r="X36" i="13" s="1"/>
  <c r="BU465" i="10"/>
  <c r="X23" i="13"/>
  <c r="BU479" i="10"/>
  <c r="X37" i="13" s="1"/>
  <c r="BV748" i="10"/>
  <c r="Y306" i="13"/>
  <c r="BC748" i="10"/>
  <c r="F306" i="13" s="1"/>
  <c r="BU748" i="10"/>
  <c r="X306" i="13"/>
  <c r="BD748" i="10"/>
  <c r="G306" i="13" s="1"/>
  <c r="BA748" i="10"/>
  <c r="D306" i="13" s="1"/>
  <c r="BB748" i="10"/>
  <c r="E306" i="13" s="1"/>
  <c r="BC743" i="10"/>
  <c r="F301" i="13" s="1"/>
  <c r="BD743" i="10"/>
  <c r="G301" i="13" s="1"/>
  <c r="BU743" i="10"/>
  <c r="X301" i="13" s="1"/>
  <c r="BB738" i="10"/>
  <c r="E296" i="13" s="1"/>
  <c r="BC733" i="10"/>
  <c r="F291" i="13" s="1"/>
  <c r="C291" i="13"/>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W819" i="10"/>
  <c r="AG377" i="13" s="1"/>
  <c r="BM769" i="10"/>
  <c r="P327" i="13" s="1"/>
  <c r="BW841" i="10"/>
  <c r="AG399"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B733" i="10"/>
  <c r="E291" i="13" s="1"/>
  <c r="BS733" i="10"/>
  <c r="V291" i="13" s="1"/>
  <c r="BA733" i="10"/>
  <c r="D291" i="13" s="1"/>
  <c r="BU738" i="10"/>
  <c r="X296" i="13" s="1"/>
  <c r="BC738" i="10"/>
  <c r="F296" i="13" s="1"/>
  <c r="BV738" i="10"/>
  <c r="Y296" i="13" s="1"/>
  <c r="BD738" i="10"/>
  <c r="G296" i="13" s="1"/>
  <c r="BS738" i="10"/>
  <c r="V296" i="13" s="1"/>
  <c r="BA738" i="10"/>
  <c r="D296" i="13"/>
  <c r="BW748" i="10"/>
  <c r="AG306" i="13"/>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W738" i="10"/>
  <c r="AG296" i="13" s="1"/>
  <c r="BD691" i="10" l="1"/>
  <c r="G249" i="13" s="1"/>
  <c r="BD690" i="10"/>
  <c r="G248" i="13" s="1"/>
  <c r="BB690" i="10"/>
  <c r="E248" i="13" s="1"/>
  <c r="BC690" i="10"/>
  <c r="F248" i="13" s="1"/>
  <c r="BA690" i="10"/>
  <c r="D248" i="13" s="1"/>
  <c r="BM513" i="10"/>
  <c r="P71" i="13" s="1"/>
  <c r="BV819" i="10"/>
  <c r="Y377" i="13" s="1"/>
  <c r="BA513" i="10"/>
  <c r="D71" i="13" s="1"/>
  <c r="BA819" i="10"/>
  <c r="D377" i="13" s="1"/>
  <c r="BQ513" i="10"/>
  <c r="T71" i="13" s="1"/>
  <c r="BK513" i="10"/>
  <c r="N71" i="13" s="1"/>
  <c r="BR819" i="10"/>
  <c r="U377" i="13" s="1"/>
  <c r="BB819" i="10"/>
  <c r="E377" i="13" s="1"/>
  <c r="BT819" i="10"/>
  <c r="W377" i="13" s="1"/>
  <c r="BD819" i="10"/>
  <c r="G377" i="13" s="1"/>
  <c r="BQ819" i="10"/>
  <c r="T377" i="13" s="1"/>
  <c r="BS509" i="10"/>
  <c r="V67" i="13" s="1"/>
  <c r="BC509" i="10"/>
  <c r="F67" i="13" s="1"/>
  <c r="BB509" i="10"/>
  <c r="E67" i="13" s="1"/>
  <c r="BA508" i="10"/>
  <c r="D66" i="13" s="1"/>
  <c r="AC23" i="13"/>
  <c r="AC83" i="13"/>
  <c r="BV742" i="10"/>
  <c r="Y300" i="13" s="1"/>
  <c r="AC364" i="10"/>
  <c r="BD398" i="10"/>
  <c r="AI363" i="10" s="1"/>
  <c r="Q364" i="10"/>
  <c r="BW743" i="10"/>
  <c r="AG301" i="13" s="1"/>
  <c r="BA743" i="10"/>
  <c r="D301" i="13" s="1"/>
  <c r="C301" i="13"/>
  <c r="BW733" i="10"/>
  <c r="AG291" i="13" s="1"/>
  <c r="BD733" i="10"/>
  <c r="G291" i="13" s="1"/>
  <c r="BU733" i="10"/>
  <c r="X291" i="13" s="1"/>
  <c r="BB747" i="10"/>
  <c r="E305" i="13" s="1"/>
  <c r="BS747" i="10"/>
  <c r="V305" i="13" s="1"/>
  <c r="BA747" i="10"/>
  <c r="D305" i="13" s="1"/>
  <c r="BW742" i="10"/>
  <c r="AG300" i="13" s="1"/>
  <c r="BV732" i="10"/>
  <c r="Y290" i="13" s="1"/>
  <c r="BC747" i="10"/>
  <c r="F305" i="13" s="1"/>
  <c r="BW732" i="10"/>
  <c r="AG290" i="13" s="1"/>
  <c r="BV747" i="10"/>
  <c r="Y305" i="13" s="1"/>
  <c r="C305" i="13"/>
  <c r="BD747" i="10"/>
  <c r="G305" i="13" s="1"/>
  <c r="BW741" i="10"/>
  <c r="AG299" i="13" s="1"/>
  <c r="C289" i="13"/>
  <c r="BV731" i="10"/>
  <c r="Y289" i="13" s="1"/>
  <c r="BC736" i="10"/>
  <c r="F294" i="13" s="1"/>
  <c r="T299" i="13"/>
  <c r="BU731" i="10"/>
  <c r="X289" i="13" s="1"/>
  <c r="BW736" i="10"/>
  <c r="AG294" i="13" s="1"/>
  <c r="BU736" i="10"/>
  <c r="X294" i="13" s="1"/>
  <c r="BD736" i="10"/>
  <c r="G294" i="13" s="1"/>
  <c r="BA745" i="10"/>
  <c r="D303" i="13" s="1"/>
  <c r="AC341" i="10"/>
  <c r="BD394" i="10"/>
  <c r="AI340" i="10" s="1"/>
  <c r="Q341" i="10"/>
  <c r="E341" i="10"/>
  <c r="BS726" i="10"/>
  <c r="V284" i="13" s="1"/>
  <c r="BA726" i="10"/>
  <c r="D284" i="13" s="1"/>
  <c r="BW710" i="10"/>
  <c r="AG268" i="13" s="1"/>
  <c r="BD710" i="10"/>
  <c r="G268" i="13" s="1"/>
  <c r="BC720" i="10"/>
  <c r="F278" i="13" s="1"/>
  <c r="BS710" i="10"/>
  <c r="V268" i="13" s="1"/>
  <c r="C284" i="13"/>
  <c r="BA720" i="10"/>
  <c r="D278" i="13" s="1"/>
  <c r="BB720" i="10"/>
  <c r="E278" i="13" s="1"/>
  <c r="BV720" i="10"/>
  <c r="Y278" i="13" s="1"/>
  <c r="C268" i="13"/>
  <c r="BV663" i="10"/>
  <c r="Y221" i="13" s="1"/>
  <c r="BA691" i="10"/>
  <c r="D249" i="13" s="1"/>
  <c r="BU690" i="10"/>
  <c r="X248" i="13" s="1"/>
  <c r="BS690" i="10"/>
  <c r="V248" i="13" s="1"/>
  <c r="BW690" i="10"/>
  <c r="AG248" i="13" s="1"/>
  <c r="BB689" i="10"/>
  <c r="E247" i="13" s="1"/>
  <c r="BD689" i="10"/>
  <c r="G247" i="13" s="1"/>
  <c r="BA688" i="10"/>
  <c r="D246" i="13" s="1"/>
  <c r="BD688" i="10"/>
  <c r="G246" i="13" s="1"/>
  <c r="BB688" i="10"/>
  <c r="E246" i="13" s="1"/>
  <c r="BS688" i="10"/>
  <c r="V246" i="13" s="1"/>
  <c r="BB533" i="10"/>
  <c r="E91" i="13" s="1"/>
  <c r="AL204" i="10"/>
  <c r="AX680" i="10" s="1"/>
  <c r="A238" i="13" s="1"/>
  <c r="AL213" i="10"/>
  <c r="AX683" i="10" s="1"/>
  <c r="A241" i="13" s="1"/>
  <c r="AL237" i="10"/>
  <c r="AX691" i="10" s="1"/>
  <c r="A249" i="13" s="1"/>
  <c r="AL234" i="10"/>
  <c r="AX690" i="10" s="1"/>
  <c r="A248" i="13" s="1"/>
  <c r="BC691" i="10"/>
  <c r="F249" i="13" s="1"/>
  <c r="BW691" i="10"/>
  <c r="AG249" i="13" s="1"/>
  <c r="BB691" i="10"/>
  <c r="E249" i="13" s="1"/>
  <c r="BV691" i="10"/>
  <c r="Y249" i="13" s="1"/>
  <c r="C249" i="13"/>
  <c r="BS664" i="10"/>
  <c r="V222" i="13" s="1"/>
  <c r="BS691" i="10"/>
  <c r="V249" i="13" s="1"/>
  <c r="BC663" i="10"/>
  <c r="F221" i="13" s="1"/>
  <c r="BV690" i="10"/>
  <c r="Y248" i="13" s="1"/>
  <c r="BA662" i="10"/>
  <c r="D220" i="13" s="1"/>
  <c r="BB662" i="10"/>
  <c r="E220" i="13" s="1"/>
  <c r="BC689" i="10"/>
  <c r="F247" i="13" s="1"/>
  <c r="BS689" i="10"/>
  <c r="V247" i="13" s="1"/>
  <c r="BU662" i="10"/>
  <c r="X220" i="13" s="1"/>
  <c r="BU688" i="10"/>
  <c r="X246" i="13" s="1"/>
  <c r="BC687" i="10"/>
  <c r="F245" i="13" s="1"/>
  <c r="BD687" i="10"/>
  <c r="G245" i="13" s="1"/>
  <c r="BA687" i="10"/>
  <c r="D245" i="13" s="1"/>
  <c r="BB687" i="10"/>
  <c r="E245" i="13" s="1"/>
  <c r="BS687" i="10"/>
  <c r="V245" i="13" s="1"/>
  <c r="BD659" i="10"/>
  <c r="G217" i="13" s="1"/>
  <c r="BU659" i="10"/>
  <c r="X217" i="13" s="1"/>
  <c r="BA686" i="10"/>
  <c r="D244" i="13" s="1"/>
  <c r="BC686" i="10"/>
  <c r="F244" i="13" s="1"/>
  <c r="BB686" i="10"/>
  <c r="E244" i="13" s="1"/>
  <c r="BB685" i="10"/>
  <c r="E243" i="13" s="1"/>
  <c r="BD685" i="10"/>
  <c r="G243" i="13" s="1"/>
  <c r="BA685" i="10"/>
  <c r="D243" i="13" s="1"/>
  <c r="BS656" i="10"/>
  <c r="V214" i="13" s="1"/>
  <c r="BV654" i="10"/>
  <c r="Y212" i="13" s="1"/>
  <c r="BC680" i="10"/>
  <c r="F238" i="13" s="1"/>
  <c r="BS680" i="10"/>
  <c r="V238" i="13" s="1"/>
  <c r="BC653" i="10"/>
  <c r="F211" i="13" s="1"/>
  <c r="BD633" i="10"/>
  <c r="G191" i="13" s="1"/>
  <c r="C191" i="13"/>
  <c r="BD632" i="10"/>
  <c r="G190" i="13" s="1"/>
  <c r="AL207" i="10"/>
  <c r="AX681" i="10" s="1"/>
  <c r="A239" i="13" s="1"/>
  <c r="J537" i="10"/>
  <c r="J535" i="10"/>
  <c r="N534" i="10"/>
  <c r="J533" i="10"/>
  <c r="J527" i="10"/>
  <c r="Z228" i="10"/>
  <c r="AX661" i="10" s="1"/>
  <c r="A219" i="13" s="1"/>
  <c r="Z225" i="10"/>
  <c r="AX660" i="10" s="1"/>
  <c r="A218" i="13" s="1"/>
  <c r="Z237" i="10"/>
  <c r="AX664" i="10" s="1"/>
  <c r="A222" i="13" s="1"/>
  <c r="Z222" i="10"/>
  <c r="AX659" i="10" s="1"/>
  <c r="A217" i="13" s="1"/>
  <c r="Z231" i="10"/>
  <c r="AX662" i="10" s="1"/>
  <c r="A220" i="13" s="1"/>
  <c r="Z234" i="10"/>
  <c r="AX663" i="10" s="1"/>
  <c r="A221" i="13" s="1"/>
  <c r="J540" i="10"/>
  <c r="BN539" i="10"/>
  <c r="Q97" i="13" s="1"/>
  <c r="BB841" i="10"/>
  <c r="E399" i="13" s="1"/>
  <c r="BC841" i="10"/>
  <c r="F399" i="13" s="1"/>
  <c r="BD841" i="10"/>
  <c r="G399" i="13" s="1"/>
  <c r="BQ841" i="10"/>
  <c r="BR841" i="10"/>
  <c r="U399" i="13" s="1"/>
  <c r="BR830" i="10"/>
  <c r="U388" i="13" s="1"/>
  <c r="BS841" i="10"/>
  <c r="V399" i="13" s="1"/>
  <c r="BS537" i="10"/>
  <c r="V95" i="13" s="1"/>
  <c r="BD537" i="10"/>
  <c r="G95" i="13" s="1"/>
  <c r="BB537" i="10"/>
  <c r="E95" i="13" s="1"/>
  <c r="BO537" i="10"/>
  <c r="BL537" i="10" s="1"/>
  <c r="BC537" i="10"/>
  <c r="F95" i="13" s="1"/>
  <c r="BA535" i="10"/>
  <c r="D93" i="13" s="1"/>
  <c r="BM535" i="10"/>
  <c r="P93" i="13" s="1"/>
  <c r="BG535" i="10"/>
  <c r="J93" i="13" s="1"/>
  <c r="BB535" i="10"/>
  <c r="E93" i="13" s="1"/>
  <c r="BL535" i="10"/>
  <c r="O93" i="13" s="1"/>
  <c r="BO535" i="10"/>
  <c r="R93" i="13" s="1"/>
  <c r="BS535" i="10"/>
  <c r="V93" i="13" s="1"/>
  <c r="BQ535" i="10"/>
  <c r="T93" i="13" s="1"/>
  <c r="BE535" i="10"/>
  <c r="H93" i="13" s="1"/>
  <c r="AL210" i="10"/>
  <c r="AX682" i="10" s="1"/>
  <c r="A240" i="13" s="1"/>
  <c r="AL228" i="10"/>
  <c r="AX688" i="10" s="1"/>
  <c r="A246" i="13" s="1"/>
  <c r="AL231" i="10"/>
  <c r="AX689" i="10" s="1"/>
  <c r="A247" i="13" s="1"/>
  <c r="AL222" i="10"/>
  <c r="AX686" i="10" s="1"/>
  <c r="A244" i="13" s="1"/>
  <c r="BK825" i="10"/>
  <c r="BW836" i="10"/>
  <c r="AG394" i="13" s="1"/>
  <c r="BQ514" i="10"/>
  <c r="T72" i="13" s="1"/>
  <c r="BA514" i="10"/>
  <c r="D72" i="13" s="1"/>
  <c r="BP820" i="10"/>
  <c r="S378" i="13" s="1"/>
  <c r="BD502" i="10"/>
  <c r="G60" i="13" s="1"/>
  <c r="BB502" i="10"/>
  <c r="E60" i="13" s="1"/>
  <c r="J496" i="10"/>
  <c r="N496" i="10" s="1"/>
  <c r="P496" i="10" s="1"/>
  <c r="N216" i="10"/>
  <c r="AX630" i="10" s="1"/>
  <c r="A188" i="13" s="1"/>
  <c r="N219" i="10"/>
  <c r="AX631" i="10" s="1"/>
  <c r="A189" i="13" s="1"/>
  <c r="N222" i="10"/>
  <c r="AX632" i="10" s="1"/>
  <c r="A190" i="13" s="1"/>
  <c r="J501" i="10"/>
  <c r="J500" i="10"/>
  <c r="N500" i="10" s="1"/>
  <c r="N501" i="10"/>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N538" i="10" s="1"/>
  <c r="D538" i="10" s="1"/>
  <c r="O538" i="10" s="1"/>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BW635" i="10"/>
  <c r="AG193" i="13" s="1"/>
  <c r="C220" i="13"/>
  <c r="BV635" i="10"/>
  <c r="Y193" i="13" s="1"/>
  <c r="BC635" i="10"/>
  <c r="F193" i="13" s="1"/>
  <c r="BA689" i="10"/>
  <c r="D247" i="13" s="1"/>
  <c r="BU635" i="10"/>
  <c r="X193" i="13" s="1"/>
  <c r="BA635" i="10"/>
  <c r="D193" i="13" s="1"/>
  <c r="BV689" i="10"/>
  <c r="Y247" i="13" s="1"/>
  <c r="BV662" i="10"/>
  <c r="Y220" i="13" s="1"/>
  <c r="BC662" i="10"/>
  <c r="F220" i="13" s="1"/>
  <c r="BC634" i="10"/>
  <c r="F192" i="13" s="1"/>
  <c r="BW688" i="10"/>
  <c r="AG246"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W685" i="10"/>
  <c r="AG243" i="13" s="1"/>
  <c r="BD658" i="10"/>
  <c r="G216" i="13" s="1"/>
  <c r="BC658" i="10"/>
  <c r="F216" i="13" s="1"/>
  <c r="BB630" i="10"/>
  <c r="E188" i="13" s="1"/>
  <c r="BS630" i="10"/>
  <c r="V188" i="13" s="1"/>
  <c r="BW684" i="10"/>
  <c r="AG242" i="13" s="1"/>
  <c r="BU630" i="10"/>
  <c r="X188" i="13" s="1"/>
  <c r="BA630" i="10"/>
  <c r="D188" i="13" s="1"/>
  <c r="BV630" i="10"/>
  <c r="Y188" i="13" s="1"/>
  <c r="BC630" i="10"/>
  <c r="F188" i="13" s="1"/>
  <c r="BD630" i="10"/>
  <c r="G188" i="13" s="1"/>
  <c r="BU656" i="10"/>
  <c r="X214" i="13" s="1"/>
  <c r="BD656" i="10"/>
  <c r="G214" i="13" s="1"/>
  <c r="BW656" i="10"/>
  <c r="AG214" i="13" s="1"/>
  <c r="BB656" i="10"/>
  <c r="E214" i="13" s="1"/>
  <c r="BV682" i="10"/>
  <c r="Y240" i="13" s="1"/>
  <c r="BA682" i="10"/>
  <c r="D240" i="13" s="1"/>
  <c r="BC682" i="10"/>
  <c r="F240" i="13" s="1"/>
  <c r="BD682" i="10"/>
  <c r="G240" i="13" s="1"/>
  <c r="BC654" i="10"/>
  <c r="F212" i="13" s="1"/>
  <c r="BW680" i="10"/>
  <c r="AG238"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W658" i="10"/>
  <c r="AG216" i="13" s="1"/>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BJ537" i="10"/>
  <c r="M95" i="13" s="1"/>
  <c r="N537" i="10"/>
  <c r="P537" i="10" s="1"/>
  <c r="J536" i="10"/>
  <c r="N536" i="10" s="1"/>
  <c r="BK837" i="10"/>
  <c r="N395" i="13" s="1"/>
  <c r="N535" i="10"/>
  <c r="P535" i="10" s="1"/>
  <c r="N528" i="10"/>
  <c r="P528" i="10" s="1"/>
  <c r="J526" i="10"/>
  <c r="N526" i="10" s="1"/>
  <c r="N525" i="10"/>
  <c r="J524" i="10"/>
  <c r="BP827" i="10"/>
  <c r="S385" i="13" s="1"/>
  <c r="N523" i="10"/>
  <c r="D523" i="10" s="1"/>
  <c r="O523" i="10" s="1"/>
  <c r="BP824" i="10"/>
  <c r="S382" i="13" s="1"/>
  <c r="BK821" i="10"/>
  <c r="N379" i="13" s="1"/>
  <c r="BP821" i="10"/>
  <c r="S379" i="13" s="1"/>
  <c r="D515" i="10"/>
  <c r="O515" i="10" s="1"/>
  <c r="BP818" i="10"/>
  <c r="S376" i="13" s="1"/>
  <c r="J513" i="10"/>
  <c r="N513" i="10" s="1"/>
  <c r="P513" i="10" s="1"/>
  <c r="J512" i="10"/>
  <c r="BJ511" i="10"/>
  <c r="M69" i="13" s="1"/>
  <c r="N511" i="10"/>
  <c r="J510" i="10"/>
  <c r="N510" i="10"/>
  <c r="N509" i="10"/>
  <c r="BE507" i="10"/>
  <c r="N503" i="10"/>
  <c r="BF500" i="10"/>
  <c r="I58" i="13" s="1"/>
  <c r="J498" i="10"/>
  <c r="N498" i="10" s="1"/>
  <c r="N497" i="10"/>
  <c r="D496" i="10"/>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M526" i="10"/>
  <c r="P84" i="13" s="1"/>
  <c r="BS513" i="10"/>
  <c r="V71" i="13" s="1"/>
  <c r="BB513" i="10"/>
  <c r="E71" i="13" s="1"/>
  <c r="BC513" i="10"/>
  <c r="F71" i="13" s="1"/>
  <c r="BS526" i="10"/>
  <c r="V84" i="13" s="1"/>
  <c r="BE513" i="10"/>
  <c r="H71" i="13" s="1"/>
  <c r="BQ526" i="10"/>
  <c r="T84" i="13" s="1"/>
  <c r="C84" i="13"/>
  <c r="BP526" i="10"/>
  <c r="S84" i="13" s="1"/>
  <c r="BB526" i="10"/>
  <c r="E84" i="13" s="1"/>
  <c r="BF513" i="10"/>
  <c r="I71" i="13" s="1"/>
  <c r="BG513" i="10"/>
  <c r="J71" i="13" s="1"/>
  <c r="BO513" i="10"/>
  <c r="R71" i="13" s="1"/>
  <c r="BL526" i="10"/>
  <c r="O84" i="13" s="1"/>
  <c r="C96" i="13"/>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K537" i="10"/>
  <c r="N95" i="13" s="1"/>
  <c r="BS500" i="10"/>
  <c r="V58" i="13" s="1"/>
  <c r="BC500" i="10"/>
  <c r="F58" i="13" s="1"/>
  <c r="BV840" i="10"/>
  <c r="Y398" i="13" s="1"/>
  <c r="BC840" i="10"/>
  <c r="F398" i="13" s="1"/>
  <c r="BU840" i="10"/>
  <c r="X398" i="13" s="1"/>
  <c r="BD500" i="10"/>
  <c r="G58" i="13" s="1"/>
  <c r="BJ500" i="10"/>
  <c r="M58" i="13" s="1"/>
  <c r="BS840" i="10"/>
  <c r="V398" i="13" s="1"/>
  <c r="BA840" i="10"/>
  <c r="D398" i="13" s="1"/>
  <c r="BV536" i="10"/>
  <c r="Y94" i="13" s="1"/>
  <c r="BM536" i="10"/>
  <c r="P94" i="13" s="1"/>
  <c r="BD499" i="10"/>
  <c r="G57" i="13" s="1"/>
  <c r="BC536" i="10"/>
  <c r="F94" i="13" s="1"/>
  <c r="BE536" i="10"/>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V839" i="10"/>
  <c r="Y397" i="13" s="1"/>
  <c r="BQ536" i="10"/>
  <c r="T94" i="13" s="1"/>
  <c r="BL499" i="10"/>
  <c r="O57" i="13" s="1"/>
  <c r="BD536" i="10"/>
  <c r="G94" i="13" s="1"/>
  <c r="BJ536" i="10"/>
  <c r="M94" i="13" s="1"/>
  <c r="BQ839" i="10"/>
  <c r="T397" i="13" s="1"/>
  <c r="BS499" i="10"/>
  <c r="V57" i="13" s="1"/>
  <c r="BA499" i="10"/>
  <c r="D57" i="13" s="1"/>
  <c r="BL536" i="10"/>
  <c r="O94" i="13" s="1"/>
  <c r="BU839" i="10"/>
  <c r="X397" i="13" s="1"/>
  <c r="BW817" i="10"/>
  <c r="AG375" i="13" s="1"/>
  <c r="BG523" i="10"/>
  <c r="J81" i="13" s="1"/>
  <c r="BC510" i="10"/>
  <c r="F68" i="13" s="1"/>
  <c r="BQ523" i="10"/>
  <c r="T81" i="13" s="1"/>
  <c r="BP535" i="10"/>
  <c r="S93" i="13" s="1"/>
  <c r="BJ535" i="10"/>
  <c r="M93" i="13" s="1"/>
  <c r="BR827" i="10"/>
  <c r="U385" i="13" s="1"/>
  <c r="BK805" i="10"/>
  <c r="BP838" i="10"/>
  <c r="S396" i="13" s="1"/>
  <c r="C363" i="13"/>
  <c r="B207" i="10"/>
  <c r="AX600" i="10" s="1"/>
  <c r="A158" i="13" s="1"/>
  <c r="BK535" i="10"/>
  <c r="N93" i="13" s="1"/>
  <c r="BV535" i="10"/>
  <c r="Y93" i="13" s="1"/>
  <c r="BC535" i="10"/>
  <c r="F93" i="13" s="1"/>
  <c r="BS523" i="10"/>
  <c r="V81" i="13" s="1"/>
  <c r="BA523" i="10"/>
  <c r="D81" i="13" s="1"/>
  <c r="BC523" i="10"/>
  <c r="F81" i="13" s="1"/>
  <c r="BL523" i="10"/>
  <c r="O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W497" i="10"/>
  <c r="AG55"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Q532" i="10"/>
  <c r="T90" i="13" s="1"/>
  <c r="BS813" i="10"/>
  <c r="V371" i="13" s="1"/>
  <c r="BR813" i="10"/>
  <c r="U371" i="13" s="1"/>
  <c r="BM824" i="10"/>
  <c r="P382"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BW735" i="10"/>
  <c r="AG293" i="13" s="1"/>
  <c r="C288" i="13"/>
  <c r="J522" i="10"/>
  <c r="N522"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D534" i="10"/>
  <c r="O534" i="10" s="1"/>
  <c r="P534" i="10"/>
  <c r="AO106" i="10"/>
  <c r="BD387" i="10"/>
  <c r="AU105" i="10" s="1"/>
  <c r="BK836" i="10"/>
  <c r="Q394" i="13"/>
  <c r="N533" i="10"/>
  <c r="P533" i="10" s="1"/>
  <c r="D528" i="10"/>
  <c r="O528" i="10" s="1"/>
  <c r="BP831" i="10"/>
  <c r="S389" i="13" s="1"/>
  <c r="BK831" i="10"/>
  <c r="N527" i="10"/>
  <c r="BP830" i="10"/>
  <c r="S388" i="13" s="1"/>
  <c r="P525" i="10"/>
  <c r="D525" i="10"/>
  <c r="O525" i="10" s="1"/>
  <c r="BJ524" i="10"/>
  <c r="M82" i="13" s="1"/>
  <c r="N524" i="10"/>
  <c r="BK827" i="10"/>
  <c r="P523"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G520" i="10" s="1"/>
  <c r="BJ520" i="10"/>
  <c r="M78" i="13" s="1"/>
  <c r="N516" i="10"/>
  <c r="BM821" i="10"/>
  <c r="BU821" i="10" s="1"/>
  <c r="X379" i="13" s="1"/>
  <c r="BK820" i="10"/>
  <c r="N378" i="13" s="1"/>
  <c r="BM819" i="10"/>
  <c r="P377" i="13" s="1"/>
  <c r="N377" i="13"/>
  <c r="Q377" i="13"/>
  <c r="P514" i="10"/>
  <c r="BP819" i="10"/>
  <c r="S377" i="13" s="1"/>
  <c r="BK818" i="10"/>
  <c r="N512" i="10"/>
  <c r="N213" i="10"/>
  <c r="AX629" i="10" s="1"/>
  <c r="A187" i="13" s="1"/>
  <c r="BP817" i="10"/>
  <c r="S375" i="13" s="1"/>
  <c r="D511" i="10"/>
  <c r="O511" i="10" s="1"/>
  <c r="P511" i="10"/>
  <c r="BE510" i="10"/>
  <c r="BF510" i="10"/>
  <c r="I68" i="13" s="1"/>
  <c r="D510" i="10"/>
  <c r="O510" i="10" s="1"/>
  <c r="P510" i="10"/>
  <c r="P509" i="10"/>
  <c r="D509" i="10"/>
  <c r="O509" i="10"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P503" i="10"/>
  <c r="D503" i="10"/>
  <c r="O503" i="10" s="1"/>
  <c r="BP808" i="10"/>
  <c r="S366" i="13" s="1"/>
  <c r="Q366" i="13"/>
  <c r="D501" i="10"/>
  <c r="O501" i="10" s="1"/>
  <c r="P501" i="10"/>
  <c r="BL500" i="10"/>
  <c r="O58" i="13" s="1"/>
  <c r="P500" i="10"/>
  <c r="D500" i="10"/>
  <c r="O500" i="10" s="1"/>
  <c r="N499" i="10"/>
  <c r="BD384" i="10"/>
  <c r="K105" i="10" s="1"/>
  <c r="D498" i="10"/>
  <c r="O498" i="10" s="1"/>
  <c r="P498" i="10"/>
  <c r="Q55" i="13"/>
  <c r="E106" i="10"/>
  <c r="BQ497" i="10"/>
  <c r="T55" i="13" s="1"/>
  <c r="BL497" i="10"/>
  <c r="O55" i="13" s="1"/>
  <c r="P497" i="10"/>
  <c r="D497" i="10"/>
  <c r="O497" i="10" s="1"/>
  <c r="BP496" i="10"/>
  <c r="S54" i="13" s="1"/>
  <c r="O496" i="10"/>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BG489" i="10"/>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BV477" i="10" s="1"/>
  <c r="Y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W721" i="10"/>
  <c r="AG27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BW660" i="10"/>
  <c r="AG218" i="13" s="1"/>
  <c r="BW686" i="10"/>
  <c r="AG244" i="13" s="1"/>
  <c r="M244" i="13"/>
  <c r="C243" i="13"/>
  <c r="BW657" i="10"/>
  <c r="AG215" i="13" s="1"/>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BW628" i="10"/>
  <c r="AG186" i="13" s="1"/>
  <c r="T186" i="13"/>
  <c r="C159" i="13"/>
  <c r="C240" i="13"/>
  <c r="C239" i="13"/>
  <c r="BD681" i="10"/>
  <c r="G239" i="13" s="1"/>
  <c r="BU681" i="10"/>
  <c r="X239" i="13" s="1"/>
  <c r="BA600" i="10"/>
  <c r="D158" i="13" s="1"/>
  <c r="BC681" i="10"/>
  <c r="F239" i="13" s="1"/>
  <c r="BB681" i="10"/>
  <c r="E239" i="13" s="1"/>
  <c r="BU627" i="10"/>
  <c r="X185" i="13" s="1"/>
  <c r="BA627" i="10"/>
  <c r="D185"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L527" i="10"/>
  <c r="O85"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M527" i="10"/>
  <c r="P85" i="13" s="1"/>
  <c r="BP527" i="10"/>
  <c r="S85"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J85" i="13" s="1"/>
  <c r="BV514" i="10"/>
  <c r="Y72" i="13" s="1"/>
  <c r="BC514" i="10"/>
  <c r="F72" i="13" s="1"/>
  <c r="BB514" i="10"/>
  <c r="E72" i="13" s="1"/>
  <c r="BA527" i="10"/>
  <c r="D85" i="13" s="1"/>
  <c r="BU809" i="10"/>
  <c r="X367" i="13" s="1"/>
  <c r="BK527" i="10"/>
  <c r="N85"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U538" i="10"/>
  <c r="X96" i="13" s="1"/>
  <c r="BB538" i="10"/>
  <c r="E96" i="13" s="1"/>
  <c r="BV513" i="10"/>
  <c r="Y71" i="13" s="1"/>
  <c r="BD513" i="10"/>
  <c r="G71" i="13" s="1"/>
  <c r="BA501" i="10"/>
  <c r="D59" i="13" s="1"/>
  <c r="BS501" i="10"/>
  <c r="V59" i="13" s="1"/>
  <c r="BL513" i="10"/>
  <c r="O71" i="13" s="1"/>
  <c r="BP513" i="10"/>
  <c r="S71" i="13" s="1"/>
  <c r="BE501" i="10"/>
  <c r="H59" i="13" s="1"/>
  <c r="BQ538" i="10"/>
  <c r="T96" i="13" s="1"/>
  <c r="BO526" i="10"/>
  <c r="R84" i="13" s="1"/>
  <c r="BN526" i="10"/>
  <c r="Q84" i="13" s="1"/>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J538" i="10"/>
  <c r="M96" i="13" s="1"/>
  <c r="BU513" i="10"/>
  <c r="X71" i="13" s="1"/>
  <c r="BD538" i="10"/>
  <c r="G96" i="13" s="1"/>
  <c r="BC526" i="10"/>
  <c r="F84" i="13" s="1"/>
  <c r="BU808" i="10"/>
  <c r="X366" i="13" s="1"/>
  <c r="BN513" i="10"/>
  <c r="Q71" i="13" s="1"/>
  <c r="BJ513" i="10"/>
  <c r="M71" i="13" s="1"/>
  <c r="BL538" i="10"/>
  <c r="O96" i="13" s="1"/>
  <c r="BJ526" i="10"/>
  <c r="M84" i="13" s="1"/>
  <c r="BK830" i="10"/>
  <c r="BW513" i="10"/>
  <c r="AG71" i="13" s="1"/>
  <c r="BC501" i="10"/>
  <c r="F59" i="13" s="1"/>
  <c r="BM538" i="10"/>
  <c r="P96"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D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W524" i="10"/>
  <c r="AG82"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BM524" i="10"/>
  <c r="P82"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L509" i="10"/>
  <c r="O67" i="13" s="1"/>
  <c r="BF509" i="10"/>
  <c r="I67" i="13" s="1"/>
  <c r="H55" i="13"/>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G509" i="10"/>
  <c r="BP497" i="10"/>
  <c r="S55" i="13" s="1"/>
  <c r="BD534" i="10"/>
  <c r="G92" i="13" s="1"/>
  <c r="BA509" i="10"/>
  <c r="D67" i="13" s="1"/>
  <c r="BQ509" i="10"/>
  <c r="T67" i="13" s="1"/>
  <c r="BJ497" i="10"/>
  <c r="BM534" i="10"/>
  <c r="P92" i="13" s="1"/>
  <c r="BL534" i="10"/>
  <c r="O92" i="13" s="1"/>
  <c r="BK534" i="10"/>
  <c r="N92" i="13" s="1"/>
  <c r="BL522" i="10"/>
  <c r="O80" i="13" s="1"/>
  <c r="BL385" i="10"/>
  <c r="BP815" i="10"/>
  <c r="S373" i="13" s="1"/>
  <c r="Q373" i="13"/>
  <c r="C80" i="13"/>
  <c r="BB534" i="10"/>
  <c r="E92" i="13" s="1"/>
  <c r="BA534" i="10"/>
  <c r="D92" i="13" s="1"/>
  <c r="BF534" i="10"/>
  <c r="I92" i="13" s="1"/>
  <c r="BK826" i="10"/>
  <c r="BW815" i="10"/>
  <c r="AG373" i="13" s="1"/>
  <c r="BW509" i="10"/>
  <c r="AG67" i="13" s="1"/>
  <c r="BN509" i="10"/>
  <c r="BP522" i="10"/>
  <c r="S80" i="13" s="1"/>
  <c r="BE522" i="10"/>
  <c r="BG522" i="10" s="1"/>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P508" i="10" s="1"/>
  <c r="S66" i="13" s="1"/>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BJ507" i="10"/>
  <c r="M65" i="13" s="1"/>
  <c r="BO495" i="10"/>
  <c r="R53" i="13" s="1"/>
  <c r="N371" i="13"/>
  <c r="BW824" i="10"/>
  <c r="AG382" i="13" s="1"/>
  <c r="BW813" i="10"/>
  <c r="AG371" i="13" s="1"/>
  <c r="C393" i="13"/>
  <c r="Q360" i="13"/>
  <c r="C65" i="13"/>
  <c r="BK495" i="10"/>
  <c r="N53" i="13" s="1"/>
  <c r="C53" i="13"/>
  <c r="BA495" i="10"/>
  <c r="D53" i="13" s="1"/>
  <c r="BJ495" i="10"/>
  <c r="M53" i="13" s="1"/>
  <c r="BD495" i="10"/>
  <c r="G53" i="13" s="1"/>
  <c r="BK507" i="10"/>
  <c r="N65"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M35" i="13"/>
  <c r="Q22" i="13"/>
  <c r="BK464" i="10"/>
  <c r="BP464" i="10"/>
  <c r="S22" i="13" s="1"/>
  <c r="BK477" i="10"/>
  <c r="J47" i="13"/>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T399" i="13"/>
  <c r="N354" i="13"/>
  <c r="P493" i="10"/>
  <c r="D493" i="10"/>
  <c r="O493" i="10" s="1"/>
  <c r="BM763" i="10"/>
  <c r="P321" i="13" s="1"/>
  <c r="N321" i="13"/>
  <c r="N333" i="13"/>
  <c r="BM775" i="10"/>
  <c r="P333" i="13" s="1"/>
  <c r="BM759" i="10"/>
  <c r="P317" i="13" s="1"/>
  <c r="D537" i="10"/>
  <c r="O537" i="10" s="1"/>
  <c r="BP839" i="10"/>
  <c r="S397" i="13" s="1"/>
  <c r="BW839" i="10"/>
  <c r="AG397" i="13" s="1"/>
  <c r="BW536" i="10"/>
  <c r="AG94" i="13" s="1"/>
  <c r="BO428" i="10"/>
  <c r="BK839" i="10"/>
  <c r="N397" i="13" s="1"/>
  <c r="C94" i="13"/>
  <c r="BP536" i="10"/>
  <c r="S94" i="13" s="1"/>
  <c r="BS536" i="10"/>
  <c r="V94" i="13" s="1"/>
  <c r="BM428" i="10"/>
  <c r="BM415" i="10"/>
  <c r="BN415" i="10"/>
  <c r="BO415" i="10"/>
  <c r="BL428" i="10"/>
  <c r="BW499" i="10"/>
  <c r="AG57" i="13" s="1"/>
  <c r="I57" i="13"/>
  <c r="BG499" i="10"/>
  <c r="BU819" i="10"/>
  <c r="X377" i="13" s="1"/>
  <c r="O483" i="10"/>
  <c r="N3" i="13"/>
  <c r="BG445" i="10"/>
  <c r="H3" i="13"/>
  <c r="N353" i="13"/>
  <c r="BM795" i="10"/>
  <c r="P353" i="13" s="1"/>
  <c r="N363" i="13"/>
  <c r="BM805" i="10"/>
  <c r="P363" i="13" s="1"/>
  <c r="N357" i="13"/>
  <c r="BM799" i="10"/>
  <c r="P357" i="13" s="1"/>
  <c r="N368" i="13"/>
  <c r="BM810" i="10"/>
  <c r="P368" i="13" s="1"/>
  <c r="BM835" i="10"/>
  <c r="P393" i="13" s="1"/>
  <c r="BM809" i="10"/>
  <c r="P367" i="13" s="1"/>
  <c r="N372" i="13"/>
  <c r="BM814" i="10"/>
  <c r="P372" i="13" s="1"/>
  <c r="BM828" i="10"/>
  <c r="P386" i="13" s="1"/>
  <c r="D485" i="10"/>
  <c r="P485" i="10"/>
  <c r="BM760" i="10"/>
  <c r="P318" i="13" s="1"/>
  <c r="BM829" i="10"/>
  <c r="P387" i="13" s="1"/>
  <c r="BM820" i="10"/>
  <c r="BM822" i="10"/>
  <c r="P380" i="13" s="1"/>
  <c r="P487" i="10"/>
  <c r="D539" i="10" l="1"/>
  <c r="O539" i="10" s="1"/>
  <c r="BW747" i="10"/>
  <c r="AG305" i="13" s="1"/>
  <c r="BW726" i="10"/>
  <c r="AG284" i="13" s="1"/>
  <c r="BW662" i="10"/>
  <c r="AG220" i="13" s="1"/>
  <c r="BW655" i="10"/>
  <c r="AG213" i="13" s="1"/>
  <c r="BW654" i="10"/>
  <c r="AG212" i="13" s="1"/>
  <c r="R95" i="13"/>
  <c r="BP537" i="10"/>
  <c r="S95" i="13" s="1"/>
  <c r="BM837" i="10"/>
  <c r="P395" i="13" s="1"/>
  <c r="P526" i="10"/>
  <c r="D526" i="10"/>
  <c r="O526" i="10" s="1"/>
  <c r="N383" i="13"/>
  <c r="BM825" i="10"/>
  <c r="P383" i="13" s="1"/>
  <c r="D535" i="10"/>
  <c r="O535" i="10" s="1"/>
  <c r="D95" i="13"/>
  <c r="BW537" i="10"/>
  <c r="AG95" i="13" s="1"/>
  <c r="P538" i="10"/>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P540" i="10"/>
  <c r="BV539" i="10"/>
  <c r="Y97" i="13" s="1"/>
  <c r="P491" i="10"/>
  <c r="N398" i="13"/>
  <c r="BM840" i="10"/>
  <c r="P398" i="13" s="1"/>
  <c r="N394" i="13"/>
  <c r="BM836" i="10"/>
  <c r="P394" i="13" s="1"/>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M500" i="10"/>
  <c r="BG498" i="10"/>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BU524" i="10"/>
  <c r="X82"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J56" i="13"/>
  <c r="BS506" i="10"/>
  <c r="V64" i="13" s="1"/>
  <c r="BW510" i="10"/>
  <c r="AG68" i="13" s="1"/>
  <c r="Q56" i="13"/>
  <c r="BK498" i="10"/>
  <c r="N68" i="13"/>
  <c r="BM510" i="10"/>
  <c r="N374" i="13"/>
  <c r="BM816" i="10"/>
  <c r="P374" i="13" s="1"/>
  <c r="N384" i="13"/>
  <c r="BM826" i="10"/>
  <c r="P384" i="13" s="1"/>
  <c r="M55" i="13"/>
  <c r="BV497" i="10"/>
  <c r="Y55" i="13" s="1"/>
  <c r="BV522" i="10"/>
  <c r="Y80" i="13" s="1"/>
  <c r="J80" i="13"/>
  <c r="Q67" i="13"/>
  <c r="BP509" i="10"/>
  <c r="BK509" i="10"/>
  <c r="N362" i="13"/>
  <c r="BM804" i="10"/>
  <c r="P362" i="13" s="1"/>
  <c r="BM522" i="10"/>
  <c r="P80" i="13" s="1"/>
  <c r="J67" i="13"/>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J78" i="13"/>
  <c r="Q78" i="13"/>
  <c r="BK520" i="10"/>
  <c r="BP520" i="10"/>
  <c r="D78" i="13"/>
  <c r="BW520" i="10"/>
  <c r="AG78"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P397" i="13" s="1"/>
  <c r="BS543" i="10"/>
  <c r="V101" i="13" s="1"/>
  <c r="O485" i="10"/>
  <c r="N494" i="10"/>
  <c r="O494" i="10"/>
  <c r="J23" i="12" s="1"/>
  <c r="P378" i="13"/>
  <c r="BU820" i="10"/>
  <c r="X378" i="13" s="1"/>
  <c r="BU445" i="10"/>
  <c r="X3" i="13" s="1"/>
  <c r="J3" i="13"/>
  <c r="J57" i="13"/>
  <c r="O95" i="13"/>
  <c r="BM537" i="10"/>
  <c r="BV537" i="10" l="1"/>
  <c r="Y95" i="13" s="1"/>
  <c r="N544" i="10"/>
  <c r="F544" i="10"/>
  <c r="O544" i="10"/>
  <c r="J25" i="12" s="1"/>
  <c r="BV495" i="10"/>
  <c r="Y53" i="13" s="1"/>
  <c r="P401" i="13"/>
  <c r="BU843" i="10"/>
  <c r="X401" i="13"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P58" i="13"/>
  <c r="BU500" i="10"/>
  <c r="X58" i="13" s="1"/>
  <c r="O499" i="10"/>
  <c r="O507" i="10" s="1"/>
  <c r="I24" i="12" s="1"/>
  <c r="F507" i="10"/>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BU508" i="10"/>
  <c r="X66" i="13" s="1"/>
  <c r="J54" i="13"/>
  <c r="BU496" i="10"/>
  <c r="X54" i="13" s="1"/>
  <c r="BV521" i="10"/>
  <c r="Y79" i="13" s="1"/>
  <c r="N66" i="13"/>
  <c r="BM508" i="10"/>
  <c r="P66" i="13" s="1"/>
  <c r="J79" i="13"/>
  <c r="BU521" i="10"/>
  <c r="X79" i="13" s="1"/>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544" i="10" l="1"/>
  <c r="O25" i="12" s="1"/>
  <c r="P507" i="10"/>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<sst xmlns="http://schemas.openxmlformats.org/spreadsheetml/2006/main" count="1119" uniqueCount="418">
  <si>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</si>
  <si>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</si>
  <si>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</si>
  <si>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</si>
  <si>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</si>
  <si>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</si>
  <si>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</si>
  <si>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</si>
  <si>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</si>
  <si>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</si>
  <si>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</si>
  <si>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</si>
  <si>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</si>
  <si>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</si>
  <si>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</si>
  <si>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</si>
  <si>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</si>
  <si>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</si>
  <si>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</si>
  <si>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</si>
  <si>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</si>
  <si>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</si>
  <si>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</si>
  <si>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</si>
  <si>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</si>
  <si>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</si>
  <si>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</si>
  <si>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</si>
  <si>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</si>
  <si>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</si>
  <si>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</si>
  <si>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</si>
  <si>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</si>
  <si>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</si>
  <si>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</si>
  <si>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</si>
  <si>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</si>
  <si>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</si>
  <si>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</si>
  <si>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</si>
  <si>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</si>
  <si>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</si>
  <si>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</si>
  <si>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</si>
  <si>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</si>
  <si>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</si>
  <si>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</si>
  <si>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</si>
  <si>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</si>
  <si>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</si>
  <si>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</si>
  <si>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</si>
  <si>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</si>
  <si>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</si>
  <si>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</si>
  <si>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</si>
  <si>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</si>
  <si>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</si>
  <si>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</si>
  <si>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</si>
  <si>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</si>
  <si>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</si>
  <si>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</si>
  <si>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</si>
  <si>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</si>
  <si>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</si>
  <si>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</si>
  <si>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</si>
  <si>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</si>
  <si>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</si>
  <si>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</si>
  <si>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</si>
  <si>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</si>
  <si>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</si>
  <si>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</si>
  <si>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</si>
  <si>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</si>
  <si>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</si>
  <si>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</si>
  <si>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</si>
  <si>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</si>
  <si>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</si>
  <si>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</si>
  <si>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</si>
  <si>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</si>
  <si>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</si>
  <si>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</si>
  <si>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</si>
  <si>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</si>
  <si>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</si>
  <si>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</si>
  <si>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</si>
  <si>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</si>
  <si>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</si>
  <si>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</si>
  <si>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</si>
  <si>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</si>
  <si>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</si>
  <si>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</si>
  <si>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</si>
  <si>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</si>
  <si>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</si>
  <si>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</si>
  <si>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</si>
  <si>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</si>
  <si>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</si>
  <si>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</si>
  <si>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</si>
  <si>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</si>
  <si>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</si>
  <si>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</si>
  <si>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</si>
  <si>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</si>
  <si>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</si>
  <si>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</si>
  <si>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</si>
  <si>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</si>
  <si>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</si>
  <si>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</si>
  <si>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</si>
  <si>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</si>
  <si>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</si>
  <si>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</si>
  <si>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</si>
  <si>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</si>
  <si>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</si>
  <si>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</si>
  <si>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</si>
  <si>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</si>
  <si>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</si>
  <si>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</si>
  <si>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</si>
  <si>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</si>
  <si>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</si>
  <si>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</si>
  <si>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</si>
  <si>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</si>
  <si>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</si>
  <si>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</si>
  <si>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</si>
  <si>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</si>
  <si>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</si>
  <si>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</si>
  <si>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</si>
  <si>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</si>
  <si>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</si>
  <si>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</si>
  <si>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</si>
  <si>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</si>
  <si>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</si>
  <si>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</si>
  <si>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</si>
  <si>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</si>
  <si>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</si>
  <si>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</si>
  <si>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</si>
  <si>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</si>
  <si>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</si>
  <si>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</si>
  <si>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</si>
  <si>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</si>
  <si>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</si>
  <si>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</si>
  <si>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</si>
  <si>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</si>
  <si>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</si>
  <si>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</si>
  <si>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</si>
  <si>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</si>
  <si>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</si>
  <si>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</si>
  <si>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</si>
  <si>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</si>
  <si>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</si>
  <si>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</si>
  <si>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</si>
  <si>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</si>
  <si>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</si>
  <si>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</si>
  <si>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</si>
  <si>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</si>
  <si>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</si>
  <si>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</si>
  <si>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</si>
  <si>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</si>
  <si>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</si>
  <si>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</si>
  <si>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</si>
  <si>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</si>
  <si>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</si>
  <si>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</si>
  <si>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</si>
  <si>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</si>
  <si>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</si>
  <si>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</si>
  <si>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</si>
  <si>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</si>
  <si>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</si>
  <si>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</si>
  <si>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</si>
  <si>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</si>
  <si>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</si>
  <si>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</si>
  <si>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</si>
  <si>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</si>
  <si>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</si>
  <si>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</si>
  <si>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</si>
  <si>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</si>
  <si>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</si>
  <si>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</si>
  <si>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</si>
  <si>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</si>
  <si>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</si>
  <si>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</si>
  <si>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</si>
  <si>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</si>
  <si>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</si>
  <si>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</si>
  <si>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</si>
  <si>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</si>
  <si>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</si>
  <si>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</si>
  <si>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</si>
  <si>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</si>
  <si>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</si>
  <si>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</si>
  <si>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</si>
  <si>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</si>
  <si>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</si>
  <si>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</si>
  <si>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</si>
  <si>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</si>
  <si>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</si>
  <si>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</si>
  <si>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</si>
  <si>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</si>
  <si>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</si>
  <si>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</si>
  <si>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</si>
  <si>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</si>
  <si>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</si>
  <si>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</si>
  <si>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</si>
  <si>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</si>
  <si>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</si>
  <si>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</si>
  <si>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</si>
  <si>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</si>
  <si>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</si>
  <si>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</si>
  <si>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</si>
  <si>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</si>
  <si>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</si>
  <si>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</si>
  <si>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</si>
  <si>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</si>
  <si>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</si>
  <si>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</si>
  <si>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</si>
  <si>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</si>
  <si>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</si>
  <si>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</si>
  <si>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</si>
  <si>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</si>
  <si>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</si>
  <si>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</si>
  <si>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</si>
  <si>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</si>
  <si>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</si>
  <si>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</si>
  <si>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</si>
  <si>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</si>
  <si>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</si>
  <si>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</si>
  <si>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</si>
  <si>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</si>
  <si>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</si>
  <si>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</si>
  <si>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</si>
  <si>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</si>
  <si>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</si>
  <si>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</si>
  <si>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</si>
  <si>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</si>
  <si>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</si>
  <si>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</si>
  <si>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</si>
  <si>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</si>
  <si>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</si>
  <si>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</si>
  <si>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</si>
  <si>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</si>
  <si>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</si>
  <si>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</si>
  <si>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</si>
  <si>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</si>
  <si>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</si>
  <si>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</si>
  <si>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</si>
  <si>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</si>
  <si>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</si>
  <si>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</si>
  <si>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</si>
  <si>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</si>
  <si>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</si>
  <si>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</si>
  <si>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</si>
  <si>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Facultatea de Mecanică</t>
  </si>
  <si>
    <t>Conf.univ.dr.ing. Virgil STOICA</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</si>
  <si>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</si>
  <si>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</si>
  <si>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</si>
  <si>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</si>
  <si>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</si>
  <si>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</si>
  <si>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</si>
  <si>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</si>
  <si>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</si>
  <si>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</si>
  <si>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</si>
  <si>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</si>
  <si>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</si>
  <si>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</si>
  <si>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Programarea calculatoarelor și limbaje de programare</t>
  </si>
  <si>
    <t>Știința și ingineria materialelor II</t>
  </si>
  <si>
    <t>Mecanică I</t>
  </si>
  <si>
    <t>Mecanică II</t>
  </si>
  <si>
    <t>Vibrații mecanice</t>
  </si>
  <si>
    <t>Tehnologia materialelor I</t>
  </si>
  <si>
    <t>Termotehnică I</t>
  </si>
  <si>
    <t>Termotehnică II</t>
  </si>
  <si>
    <t>Desen tehnic și infografică</t>
  </si>
  <si>
    <t>Metode numerice</t>
  </si>
  <si>
    <t>Mecanica fluidelor</t>
  </si>
  <si>
    <t>Limbi de circulație internațională 2 (opțiuni: L.Engleză, L. Germană, L.Franceză)</t>
  </si>
  <si>
    <t>Mecanisme I</t>
  </si>
  <si>
    <t>Mecanisme II</t>
  </si>
  <si>
    <t>Educație fizică 2</t>
  </si>
  <si>
    <t>Educație fizică 3</t>
  </si>
  <si>
    <t>Educație fizică 4</t>
  </si>
  <si>
    <t>Organe de mașini</t>
  </si>
  <si>
    <t>Management</t>
  </si>
  <si>
    <t>Metoda elementului finit</t>
  </si>
  <si>
    <t>Electronică aplicată</t>
  </si>
  <si>
    <t>Psihologia educației</t>
  </si>
  <si>
    <t>Practică I</t>
  </si>
  <si>
    <t>f</t>
  </si>
  <si>
    <t>Inginerie mecanică, mecatronică, Inginerie industrială și management</t>
  </si>
  <si>
    <t>Științe Inginerești</t>
  </si>
  <si>
    <t>Actionari hidraulice si pneumatice I</t>
  </si>
  <si>
    <t>Ingineria sistemelor de producție</t>
  </si>
  <si>
    <t>Economie generala</t>
  </si>
  <si>
    <t>Dinamica structurilor mecanice</t>
  </si>
  <si>
    <t>Modelarea si simularea sistemelor mecanice</t>
  </si>
  <si>
    <t xml:space="preserve">Mașini unelte si prelucrari prin aschiere </t>
  </si>
  <si>
    <t>Tehnologii de fabricație</t>
  </si>
  <si>
    <t>Practică II (90 ore)</t>
  </si>
  <si>
    <t>Disciplina opţional independentă 1                                                      1 Actionari si automatizari hidraulice si pneumatice</t>
  </si>
  <si>
    <t>Disciplina opţional independentă 1                                                              2 Actionari hidraulice si pneumatice II</t>
  </si>
  <si>
    <t>Disciplina opţional independentă 2                                                          1 Mecanica ruperii si deformarii plastice</t>
  </si>
  <si>
    <t>Disciplina opţional independentă 2                                                       2 Materiale compozite</t>
  </si>
  <si>
    <t>Disciplina opţional independentă 3                                                       2 Motoare cu ardere interna</t>
  </si>
  <si>
    <t>Instruire asistată de calculator</t>
  </si>
  <si>
    <t>Voluntariat</t>
  </si>
  <si>
    <t>Educție fizică 1</t>
  </si>
  <si>
    <t>432</t>
  </si>
  <si>
    <t>Opțional 1-împachetat 
(Setul 1P1.7)</t>
  </si>
  <si>
    <t>Opțional 2-împachetat 
(Setul 1P1.7)</t>
  </si>
  <si>
    <t>Opțional 5 independent</t>
  </si>
  <si>
    <t>Opțional 3-împachetat 
(Setul 1P1.7)</t>
  </si>
  <si>
    <t>Opțional 6 independent</t>
  </si>
  <si>
    <t>Opțional 4-împachetat 
(Setul 1P1.7)</t>
  </si>
  <si>
    <t>Opțional 7 independent</t>
  </si>
  <si>
    <t>Opțional 5-împachetat 
(Setul 1P1.7)</t>
  </si>
  <si>
    <t>Elaborare lucrare de diplomă</t>
  </si>
  <si>
    <t>Opțional 4 independent</t>
  </si>
  <si>
    <t>Practică elaborare diplomă</t>
  </si>
  <si>
    <t>Examen de diplomă *</t>
  </si>
  <si>
    <t>Disciplina opţional independentă 3                                                       1 Instalații de ventilație și climatizare</t>
  </si>
  <si>
    <t xml:space="preserve">Opțional 1-împachetat
 Utilaje pentru produse vegetale (*)
(disciplina 1P1.7.1.1 din pachetul 1P1.7.1)
</t>
  </si>
  <si>
    <t>Opțional 5 independent
Montajul și punerea în funcțiune</t>
  </si>
  <si>
    <t>Opțional 2-împachetat
Utilaje pentru morărit și panificație  (*)
(disciplina 1P1.7.1.2 din pachetul 1P1.7.1)</t>
  </si>
  <si>
    <t>Opțional 5 independent
Mașini pentru îmbunătățiri funciare (*)</t>
  </si>
  <si>
    <t>Opțional 3-împachetat
Utilaje pentru produse animale  (*)
(disciplina 1P1.7.1.3 din pachetul 1P1.7.1)</t>
  </si>
  <si>
    <t>Opțional 6 independent
Managementul calității (HACCP) (*)</t>
  </si>
  <si>
    <t>Opțional 4-împachetat 
Sisteme pentru tehnologii extractive (*)
(disciplina 1P1.7.1.4 din pachetul 1P1.7.1)</t>
  </si>
  <si>
    <t>Opțional 6 independent
Costurile calității</t>
  </si>
  <si>
    <t>Opțional 5-împachetat
Monitorizarea sistemelor industriale (*)
(disciplina 1P1.7.1.5 din pachetul 1P1.7.1)</t>
  </si>
  <si>
    <t>Opțional 7 independent
Ambalaje si sisteme de ambalare (*)</t>
  </si>
  <si>
    <t>Opțional 1-împachetat
Utilaje pentru horticultură
(disciplina 1P1.7.2.1 din pachetul 1P1.7.2)</t>
  </si>
  <si>
    <t>Opțional 7 independent
 Designul ambalajelor</t>
  </si>
  <si>
    <t>Opțional 2-împachetat
 Utilaje pentru prelucrarea primară a cerealelor
(disciplina 1P1.7.2.2 din pachetul 1P1.7.2)</t>
  </si>
  <si>
    <t>Opțional 8 independent                                                     Comunicare</t>
  </si>
  <si>
    <t>Opțional 3-împachetat
Mașini și instalații zootehnice
(disciplina 1P1.7.2.3 din pachetul 1P1.7.2)</t>
  </si>
  <si>
    <t>Opțional 8 independent                                                                Etică și integritate academică</t>
  </si>
  <si>
    <t>Opțional 4-împachetat 
Masini agricole de recoltat
(disciplina 1P1.7.2.4 din pachetul 1P1.7.2)</t>
  </si>
  <si>
    <t>Opțional 5-împachetat
Sisteme de acţionare şi automatizare
(disciplina 1P1.7.2.5 din pachetul 1P1.7.2)</t>
  </si>
  <si>
    <t>Opțional 9 independent</t>
  </si>
  <si>
    <t>Opțional 8 independent</t>
  </si>
  <si>
    <t>Responsabilitate socială și activism civic</t>
  </si>
  <si>
    <t>Elemente de legislație rutieră</t>
  </si>
  <si>
    <t>Tendințe actuale în industria autovehiculelor</t>
  </si>
  <si>
    <t>Argumentare și persuasiune</t>
  </si>
  <si>
    <t>Didactica specialității</t>
  </si>
  <si>
    <t>Psihologie</t>
  </si>
  <si>
    <t xml:space="preserve"> Pedagogie I, Fundamentele pedagogiei
Teoria şi metodologia curriculumului </t>
  </si>
  <si>
    <t>Practică pedagogică în învătământul preuniversitar obligatoriu I</t>
  </si>
  <si>
    <t>Pedagogie II,  Teoria şi metodologia instruirii
Teoria şi metodologia evaluării</t>
  </si>
  <si>
    <t>Managementul clasei de elevi</t>
  </si>
  <si>
    <t>Practică pedagogică în învătământul preuniversitar obligatoriu II</t>
  </si>
  <si>
    <t>Df</t>
  </si>
  <si>
    <t>Mașini și instalații pentru agricultură și industrie alimentară</t>
  </si>
  <si>
    <t>Inginerie Mecanică</t>
  </si>
  <si>
    <t>Mecanica fluidelor și turbomașini</t>
  </si>
  <si>
    <t>Disciplina opţional independentă 1*                                        Actionari hidraulice si pneumatice II</t>
  </si>
  <si>
    <t xml:space="preserve">Disciplina opţional independentă 2*                                           Mecanica ruperii si deformarii </t>
  </si>
  <si>
    <t>Disciplina opţional independentă 3*                                        Instalații frigorifice si termice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</si>
</sst>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7" borderId="0" xfId="0" applyFont="1" applyFill="1" applyAlignment="1" applyProtection="1">
      <alignment horizontal="left" wrapText="1"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70" zoomScaleNormal="70" zoomScaleSheetLayoutView="100" zoomScalePageLayoutView="70" workbookViewId="0">
      <selection activeCell="J31" sqref="J31:U3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308</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2" t="s">
        <v>412</v>
      </c>
      <c r="K25" s="432"/>
      <c r="L25" s="432"/>
      <c r="M25" s="432"/>
      <c r="N25" s="432"/>
      <c r="O25" s="432"/>
      <c r="P25" s="432"/>
      <c r="Q25" s="432"/>
      <c r="R25" s="432"/>
      <c r="S25" s="432"/>
      <c r="T25" s="432"/>
      <c r="U25" s="43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2" t="s">
        <v>349</v>
      </c>
      <c r="K27" s="432"/>
      <c r="L27" s="432"/>
      <c r="M27" s="432"/>
      <c r="N27" s="432"/>
      <c r="O27" s="432"/>
      <c r="P27" s="432"/>
      <c r="Q27" s="432"/>
      <c r="R27" s="432"/>
      <c r="S27" s="432"/>
      <c r="T27" s="432"/>
      <c r="U27" s="43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2" t="s">
        <v>348</v>
      </c>
      <c r="K29" s="432"/>
      <c r="L29" s="432"/>
      <c r="M29" s="432"/>
      <c r="N29" s="432"/>
      <c r="O29" s="432"/>
      <c r="P29" s="432"/>
      <c r="Q29" s="432"/>
      <c r="R29" s="432"/>
      <c r="S29" s="432"/>
      <c r="T29" s="432"/>
      <c r="U29" s="43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3" t="s">
        <v>413</v>
      </c>
      <c r="K31" s="432"/>
      <c r="L31" s="432"/>
      <c r="M31" s="432"/>
      <c r="N31" s="432"/>
      <c r="O31" s="432"/>
      <c r="P31" s="432"/>
      <c r="Q31" s="432"/>
      <c r="R31" s="432"/>
      <c r="S31" s="432"/>
      <c r="T31" s="432"/>
      <c r="U31" s="43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5" t="s">
        <v>92</v>
      </c>
      <c r="K33" s="445"/>
      <c r="L33" s="445"/>
      <c r="M33" s="445"/>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2" t="s">
        <v>175</v>
      </c>
      <c r="K35" s="432"/>
      <c r="L35" s="432"/>
      <c r="M35" s="432"/>
      <c r="N35" s="432"/>
      <c r="O35" s="432"/>
      <c r="P35" s="432"/>
      <c r="Q35" s="432"/>
      <c r="R35" s="432"/>
      <c r="S35" s="432"/>
      <c r="T35" s="432"/>
      <c r="U35" s="43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4" t="s">
        <v>39</v>
      </c>
      <c r="C45" s="434"/>
      <c r="D45" s="434"/>
      <c r="E45" s="434"/>
      <c r="F45" s="434"/>
      <c r="G45" s="434"/>
      <c r="H45" s="434"/>
      <c r="I45" s="434"/>
      <c r="N45" s="434" t="s">
        <v>42</v>
      </c>
      <c r="O45" s="434"/>
      <c r="P45" s="434"/>
      <c r="Q45" s="434"/>
      <c r="R45" s="434"/>
      <c r="S45" s="434"/>
      <c r="T45" s="434"/>
      <c r="U45" s="434"/>
      <c r="V45" s="135"/>
      <c r="W45" s="135"/>
      <c r="X45" s="135"/>
      <c r="Z45" s="135"/>
      <c r="AA45" s="135"/>
      <c r="AB45" s="135"/>
      <c r="AC45" s="15"/>
      <c r="AD45" s="15"/>
      <c r="AE45" s="15"/>
      <c r="AF45" s="15"/>
      <c r="AI45" s="15"/>
      <c r="AJ45" s="15"/>
      <c r="AK45" s="15"/>
    </row>
    <row r="46" spans="1:38" s="59" customFormat="1" ht="15.75" x14ac:dyDescent="0.25">
      <c r="B46" s="431" t="s">
        <v>285</v>
      </c>
      <c r="C46" s="431"/>
      <c r="D46" s="431"/>
      <c r="E46" s="431"/>
      <c r="F46" s="431"/>
      <c r="G46" s="431"/>
      <c r="H46" s="431"/>
      <c r="I46" s="431"/>
      <c r="J46" s="140"/>
      <c r="K46" s="140"/>
      <c r="L46" s="140"/>
      <c r="N46" s="431" t="s">
        <v>309</v>
      </c>
      <c r="O46" s="431"/>
      <c r="P46" s="431"/>
      <c r="Q46" s="431"/>
      <c r="R46" s="431"/>
      <c r="S46" s="431"/>
      <c r="T46" s="431"/>
      <c r="U46" s="431"/>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8" t="s">
        <v>257</v>
      </c>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151"/>
      <c r="AA57" s="151"/>
      <c r="AB57" s="151"/>
      <c r="AC57" s="151"/>
      <c r="AD57" s="151"/>
      <c r="AE57" s="151"/>
      <c r="AF57" s="151"/>
      <c r="AG57" s="151"/>
      <c r="AH57" s="151"/>
      <c r="AI57" s="151"/>
      <c r="AJ57" s="15"/>
    </row>
    <row r="58" spans="1:36" s="6" customFormat="1" ht="18.75" customHeight="1" x14ac:dyDescent="0.2">
      <c r="A58" s="427"/>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148"/>
      <c r="AA58" s="148"/>
      <c r="AB58" s="148"/>
      <c r="AC58" s="148"/>
      <c r="AD58" s="148"/>
      <c r="AE58" s="148"/>
      <c r="AF58" s="148"/>
      <c r="AG58" s="148"/>
      <c r="AH58" s="148"/>
      <c r="AI58" s="148"/>
      <c r="AJ58" s="15"/>
    </row>
    <row r="59" spans="1:36" s="6" customFormat="1" ht="13.5" customHeight="1" x14ac:dyDescent="0.2">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148"/>
      <c r="AA59" s="148"/>
      <c r="AB59" s="148"/>
      <c r="AC59" s="148"/>
      <c r="AD59" s="148"/>
      <c r="AE59" s="148"/>
      <c r="AF59" s="148"/>
      <c r="AG59" s="148"/>
      <c r="AH59" s="148"/>
      <c r="AI59" s="148"/>
      <c r="AJ59" s="15"/>
    </row>
    <row r="60" spans="1:36" s="6" customFormat="1" ht="15" x14ac:dyDescent="0.2">
      <c r="A60" s="443"/>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15"/>
    </row>
    <row r="61" spans="1:36" s="6" customFormat="1" ht="15.75" customHeight="1" x14ac:dyDescent="0.25">
      <c r="A61" s="438" t="s">
        <v>258</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151"/>
      <c r="AA61" s="151"/>
      <c r="AB61" s="151"/>
      <c r="AC61" s="151"/>
      <c r="AD61" s="151"/>
      <c r="AE61" s="151"/>
      <c r="AF61" s="151"/>
      <c r="AG61" s="151"/>
      <c r="AH61" s="151"/>
      <c r="AI61" s="151"/>
      <c r="AJ61" s="15"/>
    </row>
    <row r="62" spans="1:36" s="6" customFormat="1" ht="15" customHeight="1" x14ac:dyDescent="0.2">
      <c r="A62" s="429"/>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149"/>
      <c r="AA62" s="149"/>
      <c r="AB62" s="149"/>
      <c r="AC62" s="149"/>
      <c r="AD62" s="149"/>
      <c r="AE62" s="149"/>
      <c r="AF62" s="149"/>
      <c r="AG62" s="149"/>
      <c r="AH62" s="149"/>
      <c r="AI62" s="149"/>
      <c r="AJ62" s="15"/>
    </row>
    <row r="63" spans="1:36" s="6" customFormat="1" ht="15" customHeight="1" x14ac:dyDescent="0.2">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149"/>
      <c r="AA63" s="149"/>
      <c r="AB63" s="149"/>
      <c r="AC63" s="149"/>
      <c r="AD63" s="149"/>
      <c r="AE63" s="149"/>
      <c r="AF63" s="149"/>
      <c r="AG63" s="149"/>
      <c r="AH63" s="149"/>
      <c r="AI63" s="149"/>
      <c r="AJ63" s="15"/>
    </row>
    <row r="64" spans="1:36" s="6" customFormat="1" ht="3.75" customHeight="1" x14ac:dyDescent="0.2">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8" t="s">
        <v>293</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151"/>
      <c r="AA66" s="151"/>
      <c r="AB66" s="151"/>
      <c r="AC66" s="151"/>
      <c r="AD66" s="151"/>
      <c r="AE66" s="151"/>
      <c r="AF66" s="151"/>
      <c r="AG66" s="151"/>
      <c r="AH66" s="151"/>
      <c r="AI66" s="151"/>
      <c r="AJ66" s="88"/>
    </row>
    <row r="67" spans="1:39" s="96" customFormat="1" ht="20.25" customHeight="1" x14ac:dyDescent="0.3">
      <c r="A67" s="438" t="s">
        <v>80</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149"/>
      <c r="AA67" s="149"/>
      <c r="AB67" s="149"/>
      <c r="AC67" s="149"/>
      <c r="AD67" s="149"/>
      <c r="AE67" s="149"/>
      <c r="AF67" s="149"/>
      <c r="AG67" s="149"/>
      <c r="AH67" s="149"/>
      <c r="AI67" s="149"/>
      <c r="AJ67" s="88"/>
    </row>
    <row r="68" spans="1:39" s="96" customFormat="1" ht="20.25" customHeight="1" x14ac:dyDescent="0.3">
      <c r="A68" s="446"/>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149"/>
      <c r="AA68" s="149"/>
      <c r="AB68" s="149"/>
      <c r="AC68" s="149"/>
      <c r="AD68" s="149"/>
      <c r="AE68" s="149"/>
      <c r="AF68" s="149"/>
      <c r="AG68" s="149"/>
      <c r="AH68" s="149"/>
      <c r="AI68" s="149"/>
      <c r="AJ68" s="88"/>
    </row>
    <row r="69" spans="1:39" s="96" customFormat="1" ht="48.75" customHeight="1" x14ac:dyDescent="0.3">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149"/>
      <c r="AA69" s="149"/>
      <c r="AB69" s="149"/>
      <c r="AC69" s="149"/>
      <c r="AD69" s="149"/>
      <c r="AE69" s="149"/>
      <c r="AF69" s="149"/>
      <c r="AG69" s="149"/>
      <c r="AH69" s="149"/>
      <c r="AI69" s="149"/>
      <c r="AJ69" s="88"/>
    </row>
    <row r="70" spans="1:39" s="96" customFormat="1" ht="6.75" customHeight="1" x14ac:dyDescent="0.3">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149"/>
      <c r="AA70" s="149"/>
      <c r="AB70" s="149"/>
      <c r="AC70" s="149"/>
      <c r="AD70" s="149"/>
      <c r="AE70" s="149"/>
      <c r="AF70" s="149"/>
      <c r="AG70" s="149"/>
      <c r="AH70" s="149"/>
      <c r="AI70" s="149"/>
      <c r="AJ70" s="88"/>
    </row>
    <row r="71" spans="1:39" s="96" customFormat="1" ht="20.25" hidden="1" customHeight="1" x14ac:dyDescent="0.3">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149"/>
      <c r="AA71" s="149"/>
      <c r="AB71" s="149"/>
      <c r="AC71" s="149"/>
      <c r="AD71" s="149"/>
      <c r="AE71" s="149"/>
      <c r="AF71" s="149"/>
      <c r="AG71" s="149"/>
      <c r="AH71" s="149"/>
      <c r="AI71" s="149"/>
      <c r="AJ71" s="88"/>
    </row>
    <row r="72" spans="1:39" s="96" customFormat="1" ht="21" hidden="1" customHeight="1" x14ac:dyDescent="0.35">
      <c r="A72" s="427"/>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149"/>
      <c r="AA72" s="149"/>
      <c r="AB72" s="149"/>
      <c r="AC72" s="149"/>
      <c r="AD72" s="149"/>
      <c r="AE72" s="149"/>
      <c r="AF72" s="149"/>
      <c r="AG72" s="149"/>
      <c r="AH72" s="149"/>
      <c r="AI72" s="149"/>
      <c r="AJ72" s="88"/>
      <c r="AM72" s="97"/>
    </row>
    <row r="73" spans="1:39" s="96" customFormat="1" ht="20.25" hidden="1" customHeight="1" x14ac:dyDescent="0.3">
      <c r="A73" s="427"/>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151"/>
      <c r="AA73" s="151"/>
      <c r="AB73" s="151"/>
      <c r="AC73" s="151"/>
      <c r="AD73" s="151"/>
      <c r="AE73" s="151"/>
      <c r="AF73" s="151"/>
      <c r="AG73" s="151"/>
      <c r="AH73" s="151"/>
      <c r="AI73" s="151"/>
      <c r="AJ73" s="88"/>
    </row>
    <row r="74" spans="1:39" s="96" customFormat="1" ht="21" hidden="1" customHeight="1" x14ac:dyDescent="0.35">
      <c r="A74" s="427"/>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149"/>
      <c r="AA74" s="149"/>
      <c r="AB74" s="149"/>
      <c r="AC74" s="149"/>
      <c r="AD74" s="149"/>
      <c r="AE74" s="149"/>
      <c r="AF74" s="149"/>
      <c r="AG74" s="149"/>
      <c r="AH74" s="149"/>
      <c r="AI74" s="149"/>
      <c r="AJ74" s="88"/>
      <c r="AM74" s="97"/>
    </row>
    <row r="75" spans="1:39" s="96" customFormat="1" ht="78" hidden="1" customHeight="1" x14ac:dyDescent="0.3">
      <c r="A75" s="427"/>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8" t="s">
        <v>81</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149"/>
      <c r="AA77" s="149"/>
      <c r="AB77" s="149"/>
      <c r="AC77" s="149"/>
      <c r="AD77" s="149"/>
      <c r="AE77" s="149"/>
      <c r="AF77" s="149"/>
      <c r="AG77" s="149"/>
      <c r="AH77" s="149"/>
      <c r="AI77" s="149"/>
      <c r="AJ77" s="88"/>
    </row>
    <row r="78" spans="1:39" s="96" customFormat="1" ht="20.25" customHeight="1" x14ac:dyDescent="0.3">
      <c r="A78" s="440"/>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149"/>
      <c r="AA78" s="149"/>
      <c r="AB78" s="149"/>
      <c r="AC78" s="149"/>
      <c r="AD78" s="149"/>
      <c r="AE78" s="149"/>
      <c r="AF78" s="149"/>
      <c r="AG78" s="149"/>
      <c r="AH78" s="149"/>
      <c r="AI78" s="149"/>
      <c r="AJ78" s="88"/>
    </row>
    <row r="79" spans="1:39" s="96" customFormat="1" ht="17.25" customHeight="1" x14ac:dyDescent="0.3">
      <c r="A79" s="440"/>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149"/>
      <c r="AA79" s="149"/>
      <c r="AB79" s="149"/>
      <c r="AC79" s="149"/>
      <c r="AD79" s="149"/>
      <c r="AE79" s="149"/>
      <c r="AF79" s="149"/>
      <c r="AG79" s="149"/>
      <c r="AH79" s="149"/>
      <c r="AI79" s="149"/>
      <c r="AJ79" s="88"/>
    </row>
    <row r="80" spans="1:39" s="96" customFormat="1" ht="1.5" customHeight="1" x14ac:dyDescent="0.3">
      <c r="A80" s="442"/>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149"/>
      <c r="AA80" s="149"/>
      <c r="AB80" s="149"/>
      <c r="AC80" s="149"/>
      <c r="AD80" s="149"/>
      <c r="AE80" s="149"/>
      <c r="AF80" s="149"/>
      <c r="AG80" s="149"/>
      <c r="AH80" s="149"/>
      <c r="AI80" s="149"/>
      <c r="AJ80" s="88"/>
    </row>
    <row r="81" spans="1:36" s="59" customFormat="1" ht="15" hidden="1" customHeight="1" x14ac:dyDescent="0.2">
      <c r="A81" s="442"/>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140"/>
      <c r="AA81" s="140"/>
      <c r="AB81" s="145"/>
      <c r="AC81" s="140"/>
      <c r="AD81" s="145"/>
      <c r="AE81" s="140"/>
      <c r="AF81" s="140"/>
      <c r="AG81" s="140"/>
      <c r="AH81" s="140"/>
      <c r="AI81" s="140"/>
      <c r="AJ81" s="88"/>
    </row>
    <row r="82" spans="1:36" s="59" customFormat="1" ht="18" customHeight="1" x14ac:dyDescent="0.2">
      <c r="A82" s="442"/>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8" t="s">
        <v>95</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144"/>
      <c r="AA84" s="144"/>
      <c r="AB84" s="144"/>
      <c r="AC84" s="144"/>
      <c r="AD84" s="144"/>
      <c r="AE84" s="144"/>
      <c r="AF84" s="144"/>
      <c r="AG84" s="144"/>
      <c r="AH84" s="144"/>
      <c r="AI84" s="144"/>
      <c r="AJ84" s="88"/>
    </row>
    <row r="85" spans="1:36" s="59" customFormat="1" ht="15.75" customHeight="1" x14ac:dyDescent="0.2">
      <c r="A85" s="436" t="s">
        <v>99</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150"/>
      <c r="AA85" s="150"/>
      <c r="AB85" s="150"/>
      <c r="AC85" s="150"/>
      <c r="AD85" s="150"/>
      <c r="AE85" s="150"/>
      <c r="AF85" s="150"/>
      <c r="AG85" s="150"/>
      <c r="AH85" s="150"/>
      <c r="AI85" s="150"/>
      <c r="AJ85" s="150"/>
    </row>
    <row r="86" spans="1:36" s="59" customFormat="1" ht="15.75" customHeight="1" x14ac:dyDescent="0.25">
      <c r="A86" s="136"/>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150"/>
      <c r="AA86" s="150"/>
      <c r="AB86" s="150"/>
      <c r="AC86" s="150"/>
      <c r="AD86" s="150"/>
      <c r="AE86" s="150"/>
      <c r="AF86" s="150"/>
      <c r="AG86" s="150"/>
      <c r="AH86" s="150"/>
      <c r="AI86" s="150"/>
      <c r="AJ86" s="150"/>
    </row>
    <row r="87" spans="1:36" s="59" customFormat="1" ht="15.75" customHeight="1" x14ac:dyDescent="0.25">
      <c r="A87" s="136"/>
      <c r="B87" s="427"/>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150"/>
      <c r="AA87" s="150"/>
      <c r="AB87" s="150"/>
      <c r="AC87" s="150"/>
      <c r="AD87" s="150"/>
      <c r="AE87" s="150"/>
      <c r="AF87" s="150"/>
      <c r="AG87" s="150"/>
      <c r="AH87" s="150"/>
      <c r="AI87" s="150"/>
      <c r="AJ87" s="150"/>
    </row>
    <row r="88" spans="1:36" s="59" customFormat="1" ht="12" customHeight="1" x14ac:dyDescent="0.25">
      <c r="A88" s="136"/>
      <c r="B88" s="427"/>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150"/>
      <c r="AA88" s="150"/>
      <c r="AB88" s="150"/>
      <c r="AC88" s="150"/>
      <c r="AD88" s="150"/>
      <c r="AE88" s="150"/>
      <c r="AF88" s="150"/>
      <c r="AG88" s="150"/>
      <c r="AH88" s="150"/>
      <c r="AI88" s="150"/>
      <c r="AJ88" s="150"/>
    </row>
    <row r="89" spans="1:36" s="59" customFormat="1" ht="15.75" hidden="1" customHeight="1" x14ac:dyDescent="0.25">
      <c r="A89" s="136"/>
      <c r="B89" s="427"/>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71"/>
      <c r="AA89" s="71"/>
      <c r="AB89" s="83"/>
      <c r="AC89" s="71"/>
      <c r="AD89" s="83"/>
      <c r="AE89" s="71"/>
      <c r="AF89" s="71"/>
      <c r="AG89" s="71"/>
      <c r="AH89" s="72"/>
      <c r="AI89" s="72"/>
    </row>
    <row r="90" spans="1:36" s="59" customFormat="1" ht="15.75" hidden="1" customHeight="1" x14ac:dyDescent="0.25">
      <c r="A90" s="136"/>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150"/>
      <c r="AA90" s="150"/>
      <c r="AB90" s="150"/>
      <c r="AC90" s="150"/>
      <c r="AD90" s="150"/>
      <c r="AE90" s="150"/>
      <c r="AF90" s="150"/>
      <c r="AG90" s="150"/>
      <c r="AH90" s="150"/>
      <c r="AI90" s="150"/>
      <c r="AJ90" s="150"/>
    </row>
    <row r="91" spans="1:36" s="59" customFormat="1" ht="33" hidden="1" customHeight="1" x14ac:dyDescent="0.25">
      <c r="A91" s="136"/>
      <c r="B91" s="427"/>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topLeftCell="AD337" zoomScale="70" zoomScaleNormal="70" zoomScaleSheetLayoutView="80" zoomScalePageLayoutView="60" workbookViewId="0">
      <selection activeCell="AL235" sqref="AL235:AW236"/>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instalații pentru agricultură și industrie alimentară</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180</v>
      </c>
      <c r="D12" s="253">
        <v>60</v>
      </c>
      <c r="E12" s="158" t="s">
        <v>52</v>
      </c>
      <c r="F12" s="171" t="s">
        <v>366</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7" t="s">
        <v>71</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row>
    <row r="16" spans="1:49" s="58" customFormat="1" ht="18.75" thickBot="1" x14ac:dyDescent="0.3">
      <c r="A16" s="552" t="str">
        <f>IF(ISBLANK($G$12),"Pentru seria de studenti 20XX-20YY",CONCATENATE("Pentru seria de studenti 20",$G$12,-20,$G$12+4))</f>
        <v>Pentru seria de studenti 2021-2025</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row>
    <row r="17" spans="1:49" s="59" customFormat="1" ht="21" customHeight="1" thickTop="1" thickBot="1" x14ac:dyDescent="0.25">
      <c r="B17" s="484" t="str">
        <f>IF(ISBLANK($G$12),"ANUL I",CONCATENATE("ANUL I (20",$G$12,-20,$G$12+1,")"))</f>
        <v>ANUL I (2021-2022)</v>
      </c>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4" t="str">
        <f>IF(ISBLANK($G$12),"ANUL II",CONCATENATE("ANUL II (20",$G$12+1,-20,$G$12+2,")"))</f>
        <v>ANUL II (2022-2023)</v>
      </c>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row>
    <row r="18" spans="1:49" s="59" customFormat="1" ht="21" customHeight="1" thickTop="1" thickBot="1" x14ac:dyDescent="0.25">
      <c r="A18" s="60"/>
      <c r="B18" s="484" t="s">
        <v>1</v>
      </c>
      <c r="C18" s="485"/>
      <c r="D18" s="485"/>
      <c r="E18" s="485"/>
      <c r="F18" s="485"/>
      <c r="G18" s="485"/>
      <c r="H18" s="485"/>
      <c r="I18" s="485"/>
      <c r="J18" s="485"/>
      <c r="K18" s="485"/>
      <c r="L18" s="485"/>
      <c r="M18" s="485"/>
      <c r="N18" s="484" t="s">
        <v>2</v>
      </c>
      <c r="O18" s="485"/>
      <c r="P18" s="485"/>
      <c r="Q18" s="485"/>
      <c r="R18" s="485"/>
      <c r="S18" s="485"/>
      <c r="T18" s="485"/>
      <c r="U18" s="485"/>
      <c r="V18" s="485"/>
      <c r="W18" s="485"/>
      <c r="X18" s="485"/>
      <c r="Y18" s="485"/>
      <c r="Z18" s="484" t="s">
        <v>3</v>
      </c>
      <c r="AA18" s="485"/>
      <c r="AB18" s="485"/>
      <c r="AC18" s="485"/>
      <c r="AD18" s="485"/>
      <c r="AE18" s="485"/>
      <c r="AF18" s="485"/>
      <c r="AG18" s="485"/>
      <c r="AH18" s="485"/>
      <c r="AI18" s="485"/>
      <c r="AJ18" s="485"/>
      <c r="AK18" s="485"/>
      <c r="AL18" s="484" t="s">
        <v>4</v>
      </c>
      <c r="AM18" s="485"/>
      <c r="AN18" s="485"/>
      <c r="AO18" s="485"/>
      <c r="AP18" s="485"/>
      <c r="AQ18" s="485"/>
      <c r="AR18" s="485"/>
      <c r="AS18" s="485"/>
      <c r="AT18" s="485"/>
      <c r="AU18" s="485"/>
      <c r="AV18" s="485"/>
      <c r="AW18" s="485"/>
    </row>
    <row r="19" spans="1:49" s="61" customFormat="1" ht="21" customHeight="1" thickTop="1" x14ac:dyDescent="0.25">
      <c r="A19" s="504" t="s">
        <v>53</v>
      </c>
      <c r="B19" s="546" t="s">
        <v>45</v>
      </c>
      <c r="C19" s="547"/>
      <c r="D19" s="547"/>
      <c r="E19" s="547"/>
      <c r="F19" s="547"/>
      <c r="G19" s="547"/>
      <c r="H19" s="547"/>
      <c r="I19" s="547"/>
      <c r="J19" s="547"/>
      <c r="K19" s="547"/>
      <c r="L19" s="547"/>
      <c r="M19" s="548"/>
      <c r="N19" s="546" t="s">
        <v>317</v>
      </c>
      <c r="O19" s="547"/>
      <c r="P19" s="547"/>
      <c r="Q19" s="547"/>
      <c r="R19" s="547"/>
      <c r="S19" s="547"/>
      <c r="T19" s="547"/>
      <c r="U19" s="547"/>
      <c r="V19" s="547"/>
      <c r="W19" s="547"/>
      <c r="X19" s="547"/>
      <c r="Y19" s="548"/>
      <c r="Z19" s="546" t="s">
        <v>318</v>
      </c>
      <c r="AA19" s="547"/>
      <c r="AB19" s="547"/>
      <c r="AC19" s="547"/>
      <c r="AD19" s="547"/>
      <c r="AE19" s="547"/>
      <c r="AF19" s="547"/>
      <c r="AG19" s="547"/>
      <c r="AH19" s="547"/>
      <c r="AI19" s="547"/>
      <c r="AJ19" s="547"/>
      <c r="AK19" s="548"/>
      <c r="AL19" s="546" t="s">
        <v>319</v>
      </c>
      <c r="AM19" s="547"/>
      <c r="AN19" s="547"/>
      <c r="AO19" s="547"/>
      <c r="AP19" s="547"/>
      <c r="AQ19" s="547"/>
      <c r="AR19" s="547"/>
      <c r="AS19" s="547"/>
      <c r="AT19" s="547"/>
      <c r="AU19" s="547"/>
      <c r="AV19" s="547"/>
      <c r="AW19" s="548"/>
    </row>
    <row r="20" spans="1:49" s="61" customFormat="1" ht="21" customHeight="1" x14ac:dyDescent="0.25">
      <c r="A20" s="505"/>
      <c r="B20" s="549"/>
      <c r="C20" s="550"/>
      <c r="D20" s="550"/>
      <c r="E20" s="550"/>
      <c r="F20" s="550"/>
      <c r="G20" s="550"/>
      <c r="H20" s="550"/>
      <c r="I20" s="550"/>
      <c r="J20" s="550"/>
      <c r="K20" s="550"/>
      <c r="L20" s="550"/>
      <c r="M20" s="551"/>
      <c r="N20" s="549"/>
      <c r="O20" s="550"/>
      <c r="P20" s="550"/>
      <c r="Q20" s="550"/>
      <c r="R20" s="550"/>
      <c r="S20" s="550"/>
      <c r="T20" s="550"/>
      <c r="U20" s="550"/>
      <c r="V20" s="550"/>
      <c r="W20" s="550"/>
      <c r="X20" s="550"/>
      <c r="Y20" s="551"/>
      <c r="Z20" s="549"/>
      <c r="AA20" s="550"/>
      <c r="AB20" s="550"/>
      <c r="AC20" s="550"/>
      <c r="AD20" s="550"/>
      <c r="AE20" s="550"/>
      <c r="AF20" s="550"/>
      <c r="AG20" s="550"/>
      <c r="AH20" s="550"/>
      <c r="AI20" s="550"/>
      <c r="AJ20" s="550"/>
      <c r="AK20" s="551"/>
      <c r="AL20" s="549"/>
      <c r="AM20" s="550"/>
      <c r="AN20" s="550"/>
      <c r="AO20" s="550"/>
      <c r="AP20" s="550"/>
      <c r="AQ20" s="550"/>
      <c r="AR20" s="550"/>
      <c r="AS20" s="550"/>
      <c r="AT20" s="550"/>
      <c r="AU20" s="550"/>
      <c r="AV20" s="550"/>
      <c r="AW20" s="551"/>
    </row>
    <row r="21" spans="1:49" s="61" customFormat="1" ht="21" customHeight="1" thickBot="1" x14ac:dyDescent="0.3">
      <c r="A21" s="506"/>
      <c r="B21" s="507" t="str">
        <f>IF(ISBLANK(B19),"",CONCATENATE($E$12,$F$12,".",$G$12,".","0",RIGHT($B$18,1),".",RIGHT(L21,1),$A19,IF(COUNTIFS(B19,"*op?ional*")=1,"-ij","")))</f>
        <v>L432.21.01.F1</v>
      </c>
      <c r="C21" s="508"/>
      <c r="D21" s="509"/>
      <c r="E21" s="305">
        <v>4</v>
      </c>
      <c r="F21" s="210" t="s">
        <v>5</v>
      </c>
      <c r="G21" s="205">
        <v>28</v>
      </c>
      <c r="H21" s="207">
        <v>28</v>
      </c>
      <c r="I21" s="207">
        <v>0</v>
      </c>
      <c r="J21" s="206">
        <v>0</v>
      </c>
      <c r="K21" s="209">
        <v>0</v>
      </c>
      <c r="L21" s="187" t="s">
        <v>46</v>
      </c>
      <c r="M21" s="187">
        <v>44</v>
      </c>
      <c r="N21" s="507" t="str">
        <f>IF(ISBLANK(N19),"",CONCATENATE($E$12,$F$12,".",$G$12,".","0",RIGHT($N$18,1),".",RIGHT(X21,1),$A19,IF(COUNTIFS(N19,"*op?ional*")=1,"-ij","")))</f>
        <v>L432.21.02.F1</v>
      </c>
      <c r="O21" s="508"/>
      <c r="P21" s="509"/>
      <c r="Q21" s="189">
        <v>4</v>
      </c>
      <c r="R21" s="210" t="s">
        <v>295</v>
      </c>
      <c r="S21" s="190">
        <v>28</v>
      </c>
      <c r="T21" s="191">
        <v>28</v>
      </c>
      <c r="U21" s="191">
        <v>0</v>
      </c>
      <c r="V21" s="192">
        <v>0</v>
      </c>
      <c r="W21" s="187">
        <v>0</v>
      </c>
      <c r="X21" s="188" t="s">
        <v>46</v>
      </c>
      <c r="Y21" s="187">
        <f>Q21*25-S21-T21-U21-V21</f>
        <v>44</v>
      </c>
      <c r="Z21" s="507" t="str">
        <f>IF(ISBLANK(Z19),"",CONCATENATE($E$12,$F$12,".",$G$12,".","0",RIGHT($Z$18,1),".",RIGHT(AJ21,1),$A19,IF(COUNTIFS(Z19,"*op?ional*")=1,"-ij","")))</f>
        <v>L432.21.03.D1</v>
      </c>
      <c r="AA21" s="508"/>
      <c r="AB21" s="509"/>
      <c r="AC21" s="189">
        <v>3</v>
      </c>
      <c r="AD21" s="210" t="s">
        <v>295</v>
      </c>
      <c r="AE21" s="190">
        <v>28</v>
      </c>
      <c r="AF21" s="191">
        <v>0</v>
      </c>
      <c r="AG21" s="191">
        <v>14</v>
      </c>
      <c r="AH21" s="192">
        <v>0</v>
      </c>
      <c r="AI21" s="187">
        <v>0</v>
      </c>
      <c r="AJ21" s="188" t="s">
        <v>54</v>
      </c>
      <c r="AK21" s="187">
        <f>AC21*25-AE21-AF21-AG21-AH21</f>
        <v>33</v>
      </c>
      <c r="AL21" s="507" t="str">
        <f>IF(ISBLANK(AL19), "",CONCATENATE($E$12,$F$12,".",$G$12,".","0",RIGHT($AL$18,1),".",RIGHT(AV21,1),$A19,IF(COUNTIFS(AL19,"*op?ional*")=1,"-ij","")))</f>
        <v>L432.21.04.D1</v>
      </c>
      <c r="AM21" s="508"/>
      <c r="AN21" s="509"/>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504" t="s">
        <v>55</v>
      </c>
      <c r="B22" s="546" t="s">
        <v>310</v>
      </c>
      <c r="C22" s="547"/>
      <c r="D22" s="547"/>
      <c r="E22" s="547"/>
      <c r="F22" s="547"/>
      <c r="G22" s="547"/>
      <c r="H22" s="547"/>
      <c r="I22" s="547"/>
      <c r="J22" s="547"/>
      <c r="K22" s="547"/>
      <c r="L22" s="547"/>
      <c r="M22" s="548"/>
      <c r="N22" s="546" t="s">
        <v>324</v>
      </c>
      <c r="O22" s="547"/>
      <c r="P22" s="547"/>
      <c r="Q22" s="547"/>
      <c r="R22" s="547"/>
      <c r="S22" s="547"/>
      <c r="T22" s="547"/>
      <c r="U22" s="547"/>
      <c r="V22" s="547"/>
      <c r="W22" s="547"/>
      <c r="X22" s="547"/>
      <c r="Y22" s="548"/>
      <c r="Z22" s="546" t="s">
        <v>320</v>
      </c>
      <c r="AA22" s="547"/>
      <c r="AB22" s="547"/>
      <c r="AC22" s="547"/>
      <c r="AD22" s="547"/>
      <c r="AE22" s="547"/>
      <c r="AF22" s="547"/>
      <c r="AG22" s="547"/>
      <c r="AH22" s="547"/>
      <c r="AI22" s="547"/>
      <c r="AJ22" s="547"/>
      <c r="AK22" s="548"/>
      <c r="AL22" s="546" t="s">
        <v>321</v>
      </c>
      <c r="AM22" s="547"/>
      <c r="AN22" s="547"/>
      <c r="AO22" s="547"/>
      <c r="AP22" s="547"/>
      <c r="AQ22" s="547"/>
      <c r="AR22" s="547"/>
      <c r="AS22" s="547"/>
      <c r="AT22" s="547"/>
      <c r="AU22" s="547"/>
      <c r="AV22" s="547"/>
      <c r="AW22" s="548"/>
    </row>
    <row r="23" spans="1:49" s="61" customFormat="1" ht="21" customHeight="1" x14ac:dyDescent="0.25">
      <c r="A23" s="505"/>
      <c r="B23" s="549"/>
      <c r="C23" s="550"/>
      <c r="D23" s="550"/>
      <c r="E23" s="550"/>
      <c r="F23" s="550"/>
      <c r="G23" s="550"/>
      <c r="H23" s="550"/>
      <c r="I23" s="550"/>
      <c r="J23" s="550"/>
      <c r="K23" s="550"/>
      <c r="L23" s="550"/>
      <c r="M23" s="551"/>
      <c r="N23" s="549"/>
      <c r="O23" s="550"/>
      <c r="P23" s="550"/>
      <c r="Q23" s="550"/>
      <c r="R23" s="550"/>
      <c r="S23" s="550"/>
      <c r="T23" s="550"/>
      <c r="U23" s="550"/>
      <c r="V23" s="550"/>
      <c r="W23" s="550"/>
      <c r="X23" s="550"/>
      <c r="Y23" s="551"/>
      <c r="Z23" s="549"/>
      <c r="AA23" s="550"/>
      <c r="AB23" s="550"/>
      <c r="AC23" s="550"/>
      <c r="AD23" s="550"/>
      <c r="AE23" s="550"/>
      <c r="AF23" s="550"/>
      <c r="AG23" s="550"/>
      <c r="AH23" s="550"/>
      <c r="AI23" s="550"/>
      <c r="AJ23" s="550"/>
      <c r="AK23" s="551"/>
      <c r="AL23" s="549"/>
      <c r="AM23" s="550"/>
      <c r="AN23" s="550"/>
      <c r="AO23" s="550"/>
      <c r="AP23" s="550"/>
      <c r="AQ23" s="550"/>
      <c r="AR23" s="550"/>
      <c r="AS23" s="550"/>
      <c r="AT23" s="550"/>
      <c r="AU23" s="550"/>
      <c r="AV23" s="550"/>
      <c r="AW23" s="551"/>
    </row>
    <row r="24" spans="1:49" s="61" customFormat="1" ht="21" customHeight="1" thickBot="1" x14ac:dyDescent="0.3">
      <c r="A24" s="506"/>
      <c r="B24" s="507" t="str">
        <f>IF(ISBLANK(B22),"",CONCATENATE($E$12,$F$12,".",$G$12,".","0",RIGHT($B$18,1),".",RIGHT(L24,1),$A22,IF(COUNTIFS(B22,"*op?ional*")=1,"-ij","")))</f>
        <v>L432.21.01.F2</v>
      </c>
      <c r="C24" s="508"/>
      <c r="D24" s="509"/>
      <c r="E24" s="305">
        <v>4</v>
      </c>
      <c r="F24" s="210" t="s">
        <v>5</v>
      </c>
      <c r="G24" s="205">
        <v>28</v>
      </c>
      <c r="H24" s="207">
        <v>28</v>
      </c>
      <c r="I24" s="207">
        <v>0</v>
      </c>
      <c r="J24" s="206">
        <v>0</v>
      </c>
      <c r="K24" s="209">
        <v>0</v>
      </c>
      <c r="L24" s="187" t="s">
        <v>46</v>
      </c>
      <c r="M24" s="187">
        <v>44</v>
      </c>
      <c r="N24" s="507" t="str">
        <f>IF(ISBLANK(N22),"",CONCATENATE($E$12,$F$12,".",$G$12,".","0",RIGHT($N$18,1),".",RIGHT(X24,1),$A22,IF(COUNTIFS(N22,"*op?ional*")=1,"-ij","")))</f>
        <v>L432.21.02.F2</v>
      </c>
      <c r="O24" s="508"/>
      <c r="P24" s="509"/>
      <c r="Q24" s="189">
        <v>4</v>
      </c>
      <c r="R24" s="210" t="s">
        <v>295</v>
      </c>
      <c r="S24" s="190">
        <v>28</v>
      </c>
      <c r="T24" s="191">
        <v>0</v>
      </c>
      <c r="U24" s="191">
        <v>28</v>
      </c>
      <c r="V24" s="192">
        <v>0</v>
      </c>
      <c r="W24" s="187">
        <v>0</v>
      </c>
      <c r="X24" s="188" t="s">
        <v>46</v>
      </c>
      <c r="Y24" s="187">
        <f>Q24*25-S24-T24-U24-V24</f>
        <v>44</v>
      </c>
      <c r="Z24" s="507" t="str">
        <f>IF(ISBLANK(Z22),"",CONCATENATE($E$12,$F$12,".",$G$12,".","0",RIGHT($Z$18,1),".",RIGHT(AJ24,1),$A22,IF(COUNTIFS(Z22,"*op?ional*")=1,"-ij","")))</f>
        <v>L432.21.03.D2</v>
      </c>
      <c r="AA24" s="508"/>
      <c r="AB24" s="509"/>
      <c r="AC24" s="189">
        <v>4</v>
      </c>
      <c r="AD24" s="210" t="s">
        <v>295</v>
      </c>
      <c r="AE24" s="190">
        <v>28</v>
      </c>
      <c r="AF24" s="191">
        <v>0</v>
      </c>
      <c r="AG24" s="191">
        <v>14</v>
      </c>
      <c r="AH24" s="192">
        <v>0</v>
      </c>
      <c r="AI24" s="187">
        <v>0</v>
      </c>
      <c r="AJ24" s="188" t="s">
        <v>54</v>
      </c>
      <c r="AK24" s="187">
        <f>AC24*25-AE24-AF24-AG24-AH24</f>
        <v>58</v>
      </c>
      <c r="AL24" s="507" t="str">
        <f>IF(ISBLANK(AL22), "",CONCATENATE($E$12,$F$12,".",$G$12,".","0",RIGHT($AL$18,1),".",RIGHT(AV24,1),$A22,IF(COUNTIFS(AL22,"*op?ional*")=1,"-ij","")))</f>
        <v>L432.21.04.S2</v>
      </c>
      <c r="AM24" s="508"/>
      <c r="AN24" s="509"/>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504" t="s">
        <v>56</v>
      </c>
      <c r="B25" s="546" t="s">
        <v>311</v>
      </c>
      <c r="C25" s="547"/>
      <c r="D25" s="547"/>
      <c r="E25" s="547"/>
      <c r="F25" s="547"/>
      <c r="G25" s="547"/>
      <c r="H25" s="547"/>
      <c r="I25" s="547"/>
      <c r="J25" s="547"/>
      <c r="K25" s="547"/>
      <c r="L25" s="547"/>
      <c r="M25" s="548"/>
      <c r="N25" s="546" t="s">
        <v>325</v>
      </c>
      <c r="O25" s="547"/>
      <c r="P25" s="547"/>
      <c r="Q25" s="547"/>
      <c r="R25" s="547"/>
      <c r="S25" s="547"/>
      <c r="T25" s="547"/>
      <c r="U25" s="547"/>
      <c r="V25" s="547"/>
      <c r="W25" s="547"/>
      <c r="X25" s="547"/>
      <c r="Y25" s="548"/>
      <c r="Z25" s="546" t="s">
        <v>322</v>
      </c>
      <c r="AA25" s="547"/>
      <c r="AB25" s="547"/>
      <c r="AC25" s="547"/>
      <c r="AD25" s="547"/>
      <c r="AE25" s="547"/>
      <c r="AF25" s="547"/>
      <c r="AG25" s="547"/>
      <c r="AH25" s="547"/>
      <c r="AI25" s="547"/>
      <c r="AJ25" s="547"/>
      <c r="AK25" s="548"/>
      <c r="AL25" s="546" t="s">
        <v>323</v>
      </c>
      <c r="AM25" s="547"/>
      <c r="AN25" s="547"/>
      <c r="AO25" s="547"/>
      <c r="AP25" s="547"/>
      <c r="AQ25" s="547"/>
      <c r="AR25" s="547"/>
      <c r="AS25" s="547"/>
      <c r="AT25" s="547"/>
      <c r="AU25" s="547"/>
      <c r="AV25" s="547"/>
      <c r="AW25" s="548"/>
    </row>
    <row r="26" spans="1:49" s="61" customFormat="1" ht="21" customHeight="1" x14ac:dyDescent="0.25">
      <c r="A26" s="505"/>
      <c r="B26" s="549"/>
      <c r="C26" s="550"/>
      <c r="D26" s="550"/>
      <c r="E26" s="550"/>
      <c r="F26" s="550"/>
      <c r="G26" s="550"/>
      <c r="H26" s="550"/>
      <c r="I26" s="550"/>
      <c r="J26" s="550"/>
      <c r="K26" s="550"/>
      <c r="L26" s="550"/>
      <c r="M26" s="551"/>
      <c r="N26" s="549"/>
      <c r="O26" s="550"/>
      <c r="P26" s="550"/>
      <c r="Q26" s="550"/>
      <c r="R26" s="550"/>
      <c r="S26" s="550"/>
      <c r="T26" s="550"/>
      <c r="U26" s="550"/>
      <c r="V26" s="550"/>
      <c r="W26" s="550"/>
      <c r="X26" s="550"/>
      <c r="Y26" s="551"/>
      <c r="Z26" s="549"/>
      <c r="AA26" s="550"/>
      <c r="AB26" s="550"/>
      <c r="AC26" s="550"/>
      <c r="AD26" s="550"/>
      <c r="AE26" s="550"/>
      <c r="AF26" s="550"/>
      <c r="AG26" s="550"/>
      <c r="AH26" s="550"/>
      <c r="AI26" s="550"/>
      <c r="AJ26" s="550"/>
      <c r="AK26" s="551"/>
      <c r="AL26" s="549"/>
      <c r="AM26" s="550"/>
      <c r="AN26" s="550"/>
      <c r="AO26" s="550"/>
      <c r="AP26" s="550"/>
      <c r="AQ26" s="550"/>
      <c r="AR26" s="550"/>
      <c r="AS26" s="550"/>
      <c r="AT26" s="550"/>
      <c r="AU26" s="550"/>
      <c r="AV26" s="550"/>
      <c r="AW26" s="551"/>
    </row>
    <row r="27" spans="1:49" s="61" customFormat="1" ht="21" customHeight="1" thickBot="1" x14ac:dyDescent="0.3">
      <c r="A27" s="506"/>
      <c r="B27" s="507" t="str">
        <f>IF(ISBLANK(B25),"",CONCATENATE($E$12,$F$12,".",$G$12,".","0",RIGHT($B$18,1),".",RIGHT(L27,1),$A25,IF(COUNTIFS(B25,"*op?ional*")=1,"-ij","")))</f>
        <v>L432.21.01.F3</v>
      </c>
      <c r="C27" s="508"/>
      <c r="D27" s="509"/>
      <c r="E27" s="305">
        <v>4</v>
      </c>
      <c r="F27" s="210" t="s">
        <v>295</v>
      </c>
      <c r="G27" s="205">
        <v>28</v>
      </c>
      <c r="H27" s="207">
        <v>14</v>
      </c>
      <c r="I27" s="207">
        <v>14</v>
      </c>
      <c r="J27" s="206">
        <v>0</v>
      </c>
      <c r="K27" s="209">
        <v>0</v>
      </c>
      <c r="L27" s="187" t="s">
        <v>46</v>
      </c>
      <c r="M27" s="187">
        <v>44</v>
      </c>
      <c r="N27" s="507" t="str">
        <f>IF(ISBLANK(N25),"",CONCATENATE($E$12,$F$12,".",$G$12,".","0",RIGHT($N$18,1),".",RIGHT(X27,1),$A25,IF(COUNTIFS(N25,"*op?ional*")=1,"-ij","")))</f>
        <v>L432.21.02.D3</v>
      </c>
      <c r="O27" s="508"/>
      <c r="P27" s="509"/>
      <c r="Q27" s="189">
        <v>4</v>
      </c>
      <c r="R27" s="210" t="s">
        <v>5</v>
      </c>
      <c r="S27" s="190">
        <v>28</v>
      </c>
      <c r="T27" s="191">
        <v>0</v>
      </c>
      <c r="U27" s="191">
        <v>14</v>
      </c>
      <c r="V27" s="192">
        <v>0</v>
      </c>
      <c r="W27" s="187">
        <v>0</v>
      </c>
      <c r="X27" s="188" t="s">
        <v>54</v>
      </c>
      <c r="Y27" s="187">
        <f>Q27*25-S27-T27-U27-V27</f>
        <v>58</v>
      </c>
      <c r="Z27" s="507" t="str">
        <f>IF(ISBLANK(Z25),"",CONCATENATE($E$12,$F$12,".",$G$12,".","0",RIGHT($Z$18,1),".",RIGHT(AJ27,1),$A25,IF(COUNTIFS(Z25,"*op?ional*")=1,"-ij","")))</f>
        <v>L432.21.03.D3</v>
      </c>
      <c r="AA27" s="508"/>
      <c r="AB27" s="509"/>
      <c r="AC27" s="189">
        <v>5</v>
      </c>
      <c r="AD27" s="210" t="s">
        <v>5</v>
      </c>
      <c r="AE27" s="190">
        <v>28</v>
      </c>
      <c r="AF27" s="191">
        <v>28</v>
      </c>
      <c r="AG27" s="191">
        <v>14</v>
      </c>
      <c r="AH27" s="192">
        <v>0</v>
      </c>
      <c r="AI27" s="187">
        <v>0</v>
      </c>
      <c r="AJ27" s="188" t="s">
        <v>54</v>
      </c>
      <c r="AK27" s="187">
        <f>AC27*25-AE27-AF27-AG27-AH27</f>
        <v>55</v>
      </c>
      <c r="AL27" s="507" t="str">
        <f>IF(ISBLANK(AL25), "",CONCATENATE($E$12,$F$12,".",$G$12,".","0",RIGHT($AL$18,1),".",RIGHT(AV27,1),$A25,IF(COUNTIFS(AL25,"*op?ional*")=1,"-ij","")))</f>
        <v>L432.21.04.D3</v>
      </c>
      <c r="AM27" s="508"/>
      <c r="AN27" s="509"/>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504" t="s">
        <v>57</v>
      </c>
      <c r="B28" s="546" t="s">
        <v>312</v>
      </c>
      <c r="C28" s="547"/>
      <c r="D28" s="547"/>
      <c r="E28" s="547"/>
      <c r="F28" s="547"/>
      <c r="G28" s="547"/>
      <c r="H28" s="547"/>
      <c r="I28" s="547"/>
      <c r="J28" s="547"/>
      <c r="K28" s="547"/>
      <c r="L28" s="547"/>
      <c r="M28" s="548"/>
      <c r="N28" s="546" t="s">
        <v>326</v>
      </c>
      <c r="O28" s="547"/>
      <c r="P28" s="547"/>
      <c r="Q28" s="547"/>
      <c r="R28" s="547"/>
      <c r="S28" s="547"/>
      <c r="T28" s="547"/>
      <c r="U28" s="547"/>
      <c r="V28" s="547"/>
      <c r="W28" s="547"/>
      <c r="X28" s="547"/>
      <c r="Y28" s="548"/>
      <c r="Z28" s="546" t="s">
        <v>327</v>
      </c>
      <c r="AA28" s="547"/>
      <c r="AB28" s="547"/>
      <c r="AC28" s="547"/>
      <c r="AD28" s="547"/>
      <c r="AE28" s="547"/>
      <c r="AF28" s="547"/>
      <c r="AG28" s="547"/>
      <c r="AH28" s="547"/>
      <c r="AI28" s="547"/>
      <c r="AJ28" s="547"/>
      <c r="AK28" s="548"/>
      <c r="AL28" s="546" t="s">
        <v>328</v>
      </c>
      <c r="AM28" s="547"/>
      <c r="AN28" s="547"/>
      <c r="AO28" s="547"/>
      <c r="AP28" s="547"/>
      <c r="AQ28" s="547"/>
      <c r="AR28" s="547"/>
      <c r="AS28" s="547"/>
      <c r="AT28" s="547"/>
      <c r="AU28" s="547"/>
      <c r="AV28" s="547"/>
      <c r="AW28" s="548"/>
    </row>
    <row r="29" spans="1:49" s="61" customFormat="1" ht="21" customHeight="1" x14ac:dyDescent="0.25">
      <c r="A29" s="505"/>
      <c r="B29" s="549"/>
      <c r="C29" s="550"/>
      <c r="D29" s="550"/>
      <c r="E29" s="550"/>
      <c r="F29" s="550"/>
      <c r="G29" s="550"/>
      <c r="H29" s="550"/>
      <c r="I29" s="550"/>
      <c r="J29" s="550"/>
      <c r="K29" s="550"/>
      <c r="L29" s="550"/>
      <c r="M29" s="551"/>
      <c r="N29" s="549"/>
      <c r="O29" s="550"/>
      <c r="P29" s="550"/>
      <c r="Q29" s="550"/>
      <c r="R29" s="550"/>
      <c r="S29" s="550"/>
      <c r="T29" s="550"/>
      <c r="U29" s="550"/>
      <c r="V29" s="550"/>
      <c r="W29" s="550"/>
      <c r="X29" s="550"/>
      <c r="Y29" s="551"/>
      <c r="Z29" s="549"/>
      <c r="AA29" s="550"/>
      <c r="AB29" s="550"/>
      <c r="AC29" s="550"/>
      <c r="AD29" s="550"/>
      <c r="AE29" s="550"/>
      <c r="AF29" s="550"/>
      <c r="AG29" s="550"/>
      <c r="AH29" s="550"/>
      <c r="AI29" s="550"/>
      <c r="AJ29" s="550"/>
      <c r="AK29" s="551"/>
      <c r="AL29" s="549"/>
      <c r="AM29" s="550"/>
      <c r="AN29" s="550"/>
      <c r="AO29" s="550"/>
      <c r="AP29" s="550"/>
      <c r="AQ29" s="550"/>
      <c r="AR29" s="550"/>
      <c r="AS29" s="550"/>
      <c r="AT29" s="550"/>
      <c r="AU29" s="550"/>
      <c r="AV29" s="550"/>
      <c r="AW29" s="551"/>
    </row>
    <row r="30" spans="1:49" s="61" customFormat="1" ht="21" customHeight="1" thickBot="1" x14ac:dyDescent="0.3">
      <c r="A30" s="506"/>
      <c r="B30" s="507" t="str">
        <f>IF(ISBLANK(B28),"",CONCATENATE($E$12,$F$12,".",$G$12,".","0",RIGHT($B$18,1),".",RIGHT(L30,1),$A28,IF(COUNTIFS(B28,"*op?ional*")=1,"-ij","")))</f>
        <v>L432.21.01.D4</v>
      </c>
      <c r="C30" s="508"/>
      <c r="D30" s="509"/>
      <c r="E30" s="305">
        <v>5</v>
      </c>
      <c r="F30" s="210" t="s">
        <v>5</v>
      </c>
      <c r="G30" s="205">
        <v>28</v>
      </c>
      <c r="H30" s="207">
        <v>0</v>
      </c>
      <c r="I30" s="207">
        <v>28</v>
      </c>
      <c r="J30" s="206">
        <v>0</v>
      </c>
      <c r="K30" s="209">
        <v>0</v>
      </c>
      <c r="L30" s="187" t="s">
        <v>54</v>
      </c>
      <c r="M30" s="187">
        <v>69</v>
      </c>
      <c r="N30" s="507" t="str">
        <f>IF(ISBLANK(N28),"",CONCATENATE($E$12,$F$12,".",$G$12,".","0",RIGHT($N$18,1),".",RIGHT(X30,1),$A28,IF(COUNTIFS(N28,"*op?ional*")=1,"-ij","")))</f>
        <v>L432.21.02.D4</v>
      </c>
      <c r="O30" s="508"/>
      <c r="P30" s="509"/>
      <c r="Q30" s="189">
        <v>4</v>
      </c>
      <c r="R30" s="210" t="s">
        <v>5</v>
      </c>
      <c r="S30" s="190">
        <v>28</v>
      </c>
      <c r="T30" s="191">
        <v>28</v>
      </c>
      <c r="U30" s="191">
        <v>0</v>
      </c>
      <c r="V30" s="192">
        <v>0</v>
      </c>
      <c r="W30" s="187">
        <v>0</v>
      </c>
      <c r="X30" s="188" t="s">
        <v>54</v>
      </c>
      <c r="Y30" s="187">
        <f>Q30*25-S30-T30-U30-V30</f>
        <v>44</v>
      </c>
      <c r="Z30" s="507" t="str">
        <f>IF(ISBLANK(Z28),"",CONCATENATE($E$12,$F$12,".",$G$12,".","0",RIGHT($Z$18,1),".",RIGHT(AJ30,1),$A28,IF(COUNTIFS(Z28,"*op?ional*")=1,"-ij","")))</f>
        <v>L432.21.03.D4</v>
      </c>
      <c r="AA30" s="508"/>
      <c r="AB30" s="509"/>
      <c r="AC30" s="189">
        <v>4</v>
      </c>
      <c r="AD30" s="210" t="s">
        <v>5</v>
      </c>
      <c r="AE30" s="190">
        <v>28</v>
      </c>
      <c r="AF30" s="191">
        <v>14</v>
      </c>
      <c r="AG30" s="191">
        <v>14</v>
      </c>
      <c r="AH30" s="192">
        <v>0</v>
      </c>
      <c r="AI30" s="187">
        <v>0</v>
      </c>
      <c r="AJ30" s="188" t="s">
        <v>54</v>
      </c>
      <c r="AK30" s="187">
        <f>AC30*25-AE30-AF30-AG30-AH30</f>
        <v>44</v>
      </c>
      <c r="AL30" s="507" t="str">
        <f>IF(ISBLANK(AL28), "",CONCATENATE($E$12,$F$12,".",$G$12,".","0",RIGHT($AL$18,1),".",RIGHT(AV30,1),$A28,IF(COUNTIFS(AL28,"*op?ional*")=1,"-ij","")))</f>
        <v>L432.21.04.D4</v>
      </c>
      <c r="AM30" s="508"/>
      <c r="AN30" s="509"/>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504" t="s">
        <v>58</v>
      </c>
      <c r="B31" s="546" t="s">
        <v>313</v>
      </c>
      <c r="C31" s="547"/>
      <c r="D31" s="547"/>
      <c r="E31" s="547"/>
      <c r="F31" s="547"/>
      <c r="G31" s="547"/>
      <c r="H31" s="547"/>
      <c r="I31" s="547"/>
      <c r="J31" s="547"/>
      <c r="K31" s="547"/>
      <c r="L31" s="547"/>
      <c r="M31" s="548"/>
      <c r="N31" s="546" t="s">
        <v>329</v>
      </c>
      <c r="O31" s="547"/>
      <c r="P31" s="547"/>
      <c r="Q31" s="547"/>
      <c r="R31" s="547"/>
      <c r="S31" s="547"/>
      <c r="T31" s="547"/>
      <c r="U31" s="547"/>
      <c r="V31" s="547"/>
      <c r="W31" s="547"/>
      <c r="X31" s="547"/>
      <c r="Y31" s="548"/>
      <c r="Z31" s="546" t="s">
        <v>330</v>
      </c>
      <c r="AA31" s="547"/>
      <c r="AB31" s="547"/>
      <c r="AC31" s="547"/>
      <c r="AD31" s="547"/>
      <c r="AE31" s="547"/>
      <c r="AF31" s="547"/>
      <c r="AG31" s="547"/>
      <c r="AH31" s="547"/>
      <c r="AI31" s="547"/>
      <c r="AJ31" s="547"/>
      <c r="AK31" s="548"/>
      <c r="AL31" s="546" t="s">
        <v>331</v>
      </c>
      <c r="AM31" s="547"/>
      <c r="AN31" s="547"/>
      <c r="AO31" s="547"/>
      <c r="AP31" s="547"/>
      <c r="AQ31" s="547"/>
      <c r="AR31" s="547"/>
      <c r="AS31" s="547"/>
      <c r="AT31" s="547"/>
      <c r="AU31" s="547"/>
      <c r="AV31" s="547"/>
      <c r="AW31" s="548"/>
    </row>
    <row r="32" spans="1:49" s="61" customFormat="1" ht="21" customHeight="1" x14ac:dyDescent="0.25">
      <c r="A32" s="505"/>
      <c r="B32" s="549"/>
      <c r="C32" s="550"/>
      <c r="D32" s="550"/>
      <c r="E32" s="550"/>
      <c r="F32" s="550"/>
      <c r="G32" s="550"/>
      <c r="H32" s="550"/>
      <c r="I32" s="550"/>
      <c r="J32" s="550"/>
      <c r="K32" s="550"/>
      <c r="L32" s="550"/>
      <c r="M32" s="551"/>
      <c r="N32" s="549"/>
      <c r="O32" s="550"/>
      <c r="P32" s="550"/>
      <c r="Q32" s="550"/>
      <c r="R32" s="550"/>
      <c r="S32" s="550"/>
      <c r="T32" s="550"/>
      <c r="U32" s="550"/>
      <c r="V32" s="550"/>
      <c r="W32" s="550"/>
      <c r="X32" s="550"/>
      <c r="Y32" s="551"/>
      <c r="Z32" s="549"/>
      <c r="AA32" s="550"/>
      <c r="AB32" s="550"/>
      <c r="AC32" s="550"/>
      <c r="AD32" s="550"/>
      <c r="AE32" s="550"/>
      <c r="AF32" s="550"/>
      <c r="AG32" s="550"/>
      <c r="AH32" s="550"/>
      <c r="AI32" s="550"/>
      <c r="AJ32" s="550"/>
      <c r="AK32" s="551"/>
      <c r="AL32" s="549"/>
      <c r="AM32" s="550"/>
      <c r="AN32" s="550"/>
      <c r="AO32" s="550"/>
      <c r="AP32" s="550"/>
      <c r="AQ32" s="550"/>
      <c r="AR32" s="550"/>
      <c r="AS32" s="550"/>
      <c r="AT32" s="550"/>
      <c r="AU32" s="550"/>
      <c r="AV32" s="550"/>
      <c r="AW32" s="551"/>
    </row>
    <row r="33" spans="1:53" s="61" customFormat="1" ht="21" customHeight="1" thickBot="1" x14ac:dyDescent="0.3">
      <c r="A33" s="506"/>
      <c r="B33" s="507" t="str">
        <f>IF(ISBLANK(B31),"",CONCATENATE($E$12,$F$12,".",$G$12,".","0",RIGHT($B$18,1),".",RIGHT(L33,1),$A31,IF(COUNTIFS(B31,"*op?ional*")=1,"-ij","")))</f>
        <v>L432.21.01.F5</v>
      </c>
      <c r="C33" s="508"/>
      <c r="D33" s="509"/>
      <c r="E33" s="305">
        <v>6</v>
      </c>
      <c r="F33" s="210" t="s">
        <v>5</v>
      </c>
      <c r="G33" s="205">
        <v>42</v>
      </c>
      <c r="H33" s="207">
        <v>0</v>
      </c>
      <c r="I33" s="207">
        <v>42</v>
      </c>
      <c r="J33" s="206">
        <v>0</v>
      </c>
      <c r="K33" s="209">
        <v>0</v>
      </c>
      <c r="L33" s="187" t="s">
        <v>46</v>
      </c>
      <c r="M33" s="187">
        <v>66</v>
      </c>
      <c r="N33" s="507" t="str">
        <f>IF(ISBLANK(N31),"",CONCATENATE($E$12,$F$12,".",$G$12,".","0",RIGHT($N$18,1),".",RIGHT(X33,1),$A31,IF(COUNTIFS(N31,"*op?ional*")=1,"-ij","")))</f>
        <v>L432.21.02.D5</v>
      </c>
      <c r="O33" s="508"/>
      <c r="P33" s="509"/>
      <c r="Q33" s="189">
        <v>4</v>
      </c>
      <c r="R33" s="210" t="s">
        <v>5</v>
      </c>
      <c r="S33" s="190">
        <v>28</v>
      </c>
      <c r="T33" s="191">
        <v>0</v>
      </c>
      <c r="U33" s="191">
        <v>28</v>
      </c>
      <c r="V33" s="192">
        <v>0</v>
      </c>
      <c r="W33" s="187">
        <v>0</v>
      </c>
      <c r="X33" s="188" t="s">
        <v>54</v>
      </c>
      <c r="Y33" s="187">
        <f>Q33*25-S33-T33-U33-V33</f>
        <v>44</v>
      </c>
      <c r="Z33" s="507" t="str">
        <f>IF(ISBLANK(Z31),"",CONCATENATE($E$12,$F$12,".",$G$12,".","0",RIGHT($Z$18,1),".",RIGHT(AJ33,1),$A31,IF(COUNTIFS(Z31,"*op?ional*")=1,"-ij","")))</f>
        <v>L432.21.03.D5</v>
      </c>
      <c r="AA33" s="508"/>
      <c r="AB33" s="509"/>
      <c r="AC33" s="189">
        <v>4</v>
      </c>
      <c r="AD33" s="210" t="s">
        <v>5</v>
      </c>
      <c r="AE33" s="190">
        <v>28</v>
      </c>
      <c r="AF33" s="191">
        <v>14</v>
      </c>
      <c r="AG33" s="191">
        <v>14</v>
      </c>
      <c r="AH33" s="192">
        <v>0</v>
      </c>
      <c r="AI33" s="187">
        <v>0</v>
      </c>
      <c r="AJ33" s="188" t="s">
        <v>54</v>
      </c>
      <c r="AK33" s="187">
        <f>AC33*25-AE33-AF33-AG33-AH33</f>
        <v>44</v>
      </c>
      <c r="AL33" s="507" t="str">
        <f>IF(ISBLANK(AL31), "",CONCATENATE($E$12,$F$12,".",$G$12,".","0",RIGHT($AL$18,1),".",RIGHT(AV33,1),$A31,IF(COUNTIFS(AL31,"*op?ional*")=1,"-ij","")))</f>
        <v>L432.21.04.D5</v>
      </c>
      <c r="AM33" s="508"/>
      <c r="AN33" s="509"/>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504" t="s">
        <v>60</v>
      </c>
      <c r="B34" s="546" t="s">
        <v>314</v>
      </c>
      <c r="C34" s="547"/>
      <c r="D34" s="547"/>
      <c r="E34" s="547"/>
      <c r="F34" s="547"/>
      <c r="G34" s="547"/>
      <c r="H34" s="547"/>
      <c r="I34" s="547"/>
      <c r="J34" s="547"/>
      <c r="K34" s="547"/>
      <c r="L34" s="547"/>
      <c r="M34" s="548"/>
      <c r="N34" s="546" t="s">
        <v>332</v>
      </c>
      <c r="O34" s="547"/>
      <c r="P34" s="547"/>
      <c r="Q34" s="547"/>
      <c r="R34" s="547"/>
      <c r="S34" s="547"/>
      <c r="T34" s="547"/>
      <c r="U34" s="547"/>
      <c r="V34" s="547"/>
      <c r="W34" s="547"/>
      <c r="X34" s="547"/>
      <c r="Y34" s="548"/>
      <c r="Z34" s="546" t="s">
        <v>333</v>
      </c>
      <c r="AA34" s="547"/>
      <c r="AB34" s="547"/>
      <c r="AC34" s="547"/>
      <c r="AD34" s="547"/>
      <c r="AE34" s="547"/>
      <c r="AF34" s="547"/>
      <c r="AG34" s="547"/>
      <c r="AH34" s="547"/>
      <c r="AI34" s="547"/>
      <c r="AJ34" s="547"/>
      <c r="AK34" s="548"/>
      <c r="AL34" s="546" t="s">
        <v>334</v>
      </c>
      <c r="AM34" s="547"/>
      <c r="AN34" s="547"/>
      <c r="AO34" s="547"/>
      <c r="AP34" s="547"/>
      <c r="AQ34" s="547"/>
      <c r="AR34" s="547"/>
      <c r="AS34" s="547"/>
      <c r="AT34" s="547"/>
      <c r="AU34" s="547"/>
      <c r="AV34" s="547"/>
      <c r="AW34" s="548"/>
    </row>
    <row r="35" spans="1:53" s="61" customFormat="1" ht="21" customHeight="1" x14ac:dyDescent="0.25">
      <c r="A35" s="505"/>
      <c r="B35" s="549"/>
      <c r="C35" s="550"/>
      <c r="D35" s="550"/>
      <c r="E35" s="550"/>
      <c r="F35" s="550"/>
      <c r="G35" s="550"/>
      <c r="H35" s="550"/>
      <c r="I35" s="550"/>
      <c r="J35" s="550"/>
      <c r="K35" s="550"/>
      <c r="L35" s="550"/>
      <c r="M35" s="551"/>
      <c r="N35" s="549"/>
      <c r="O35" s="550"/>
      <c r="P35" s="550"/>
      <c r="Q35" s="550"/>
      <c r="R35" s="550"/>
      <c r="S35" s="550"/>
      <c r="T35" s="550"/>
      <c r="U35" s="550"/>
      <c r="V35" s="550"/>
      <c r="W35" s="550"/>
      <c r="X35" s="550"/>
      <c r="Y35" s="551"/>
      <c r="Z35" s="549"/>
      <c r="AA35" s="550"/>
      <c r="AB35" s="550"/>
      <c r="AC35" s="550"/>
      <c r="AD35" s="550"/>
      <c r="AE35" s="550"/>
      <c r="AF35" s="550"/>
      <c r="AG35" s="550"/>
      <c r="AH35" s="550"/>
      <c r="AI35" s="550"/>
      <c r="AJ35" s="550"/>
      <c r="AK35" s="551"/>
      <c r="AL35" s="549"/>
      <c r="AM35" s="550"/>
      <c r="AN35" s="550"/>
      <c r="AO35" s="550"/>
      <c r="AP35" s="550"/>
      <c r="AQ35" s="550"/>
      <c r="AR35" s="550"/>
      <c r="AS35" s="550"/>
      <c r="AT35" s="550"/>
      <c r="AU35" s="550"/>
      <c r="AV35" s="550"/>
      <c r="AW35" s="551"/>
    </row>
    <row r="36" spans="1:53" s="61" customFormat="1" ht="21" customHeight="1" thickBot="1" x14ac:dyDescent="0.3">
      <c r="A36" s="506"/>
      <c r="B36" s="507" t="str">
        <f>IF(ISBLANK(B34),"",CONCATENATE($E$12,$F$12,".",$G$12,".","0",RIGHT($B$18,1),".",RIGHT(L36,1),$A34,IF(COUNTIFS(B34,"*op?ional*")=1,"-ij","")))</f>
        <v>L432.21.01.F6</v>
      </c>
      <c r="C36" s="508"/>
      <c r="D36" s="509"/>
      <c r="E36" s="305">
        <v>3</v>
      </c>
      <c r="F36" s="210" t="s">
        <v>295</v>
      </c>
      <c r="G36" s="205">
        <v>28</v>
      </c>
      <c r="H36" s="207">
        <v>0</v>
      </c>
      <c r="I36" s="207">
        <v>14</v>
      </c>
      <c r="J36" s="206">
        <v>0</v>
      </c>
      <c r="K36" s="209">
        <v>0</v>
      </c>
      <c r="L36" s="187" t="s">
        <v>46</v>
      </c>
      <c r="M36" s="187">
        <v>33</v>
      </c>
      <c r="N36" s="507" t="str">
        <f>IF(ISBLANK(N34),"",CONCATENATE($E$12,$F$12,".",$G$12,".","0",RIGHT($N$18,1),".",RIGHT(X36,1),$A34,IF(COUNTIFS(N34,"*op?ional*")=1,"-ij","")))</f>
        <v>L432.21.02.F6</v>
      </c>
      <c r="O36" s="508"/>
      <c r="P36" s="509"/>
      <c r="Q36" s="189">
        <v>6</v>
      </c>
      <c r="R36" s="210" t="s">
        <v>5</v>
      </c>
      <c r="S36" s="190">
        <v>42</v>
      </c>
      <c r="T36" s="191">
        <v>0</v>
      </c>
      <c r="U36" s="191">
        <v>42</v>
      </c>
      <c r="V36" s="192">
        <v>0</v>
      </c>
      <c r="W36" s="187">
        <v>0</v>
      </c>
      <c r="X36" s="188" t="s">
        <v>46</v>
      </c>
      <c r="Y36" s="187">
        <f>Q36*25-S36-T36-U36-V36</f>
        <v>66</v>
      </c>
      <c r="Z36" s="507" t="str">
        <f>IF(ISBLANK(Z34),"",CONCATENATE($E$12,$F$12,".",$G$12,".","0",RIGHT($Z$18,1),".",RIGHT(AJ36,1),$A34,IF(COUNTIFS(Z34,"*op?ional*")=1,"-ij","")))</f>
        <v>L432.21.03.F6</v>
      </c>
      <c r="AA36" s="508"/>
      <c r="AB36" s="509"/>
      <c r="AC36" s="189">
        <v>4</v>
      </c>
      <c r="AD36" s="210" t="s">
        <v>295</v>
      </c>
      <c r="AE36" s="190">
        <v>28</v>
      </c>
      <c r="AF36" s="191">
        <v>0</v>
      </c>
      <c r="AG36" s="191">
        <v>28</v>
      </c>
      <c r="AH36" s="192">
        <v>0</v>
      </c>
      <c r="AI36" s="187">
        <v>0</v>
      </c>
      <c r="AJ36" s="188" t="s">
        <v>46</v>
      </c>
      <c r="AK36" s="187">
        <f>AC36*25-AE36-AF36-AG36-AH36</f>
        <v>44</v>
      </c>
      <c r="AL36" s="507" t="str">
        <f>IF(ISBLANK(AL34), "",CONCATENATE($E$12,$F$12,".",$G$12,".","0",RIGHT($AL$18,1),".",RIGHT(AV36,1),$A34,IF(COUNTIFS(AL34,"*op?ional*")=1,"-ij","")))</f>
        <v>L432.21.04.D6</v>
      </c>
      <c r="AM36" s="508"/>
      <c r="AN36" s="509"/>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504" t="s">
        <v>61</v>
      </c>
      <c r="B37" s="546" t="s">
        <v>315</v>
      </c>
      <c r="C37" s="547"/>
      <c r="D37" s="547"/>
      <c r="E37" s="547"/>
      <c r="F37" s="547"/>
      <c r="G37" s="547"/>
      <c r="H37" s="547"/>
      <c r="I37" s="547"/>
      <c r="J37" s="547"/>
      <c r="K37" s="547"/>
      <c r="L37" s="547"/>
      <c r="M37" s="548"/>
      <c r="N37" s="546" t="s">
        <v>335</v>
      </c>
      <c r="O37" s="547"/>
      <c r="P37" s="547"/>
      <c r="Q37" s="547"/>
      <c r="R37" s="547"/>
      <c r="S37" s="547"/>
      <c r="T37" s="547"/>
      <c r="U37" s="547"/>
      <c r="V37" s="547"/>
      <c r="W37" s="547"/>
      <c r="X37" s="547"/>
      <c r="Y37" s="548"/>
      <c r="Z37" s="546" t="s">
        <v>336</v>
      </c>
      <c r="AA37" s="547"/>
      <c r="AB37" s="547"/>
      <c r="AC37" s="547"/>
      <c r="AD37" s="547"/>
      <c r="AE37" s="547"/>
      <c r="AF37" s="547"/>
      <c r="AG37" s="547"/>
      <c r="AH37" s="547"/>
      <c r="AI37" s="547"/>
      <c r="AJ37" s="547"/>
      <c r="AK37" s="548"/>
      <c r="AL37" s="546" t="s">
        <v>337</v>
      </c>
      <c r="AM37" s="547"/>
      <c r="AN37" s="547"/>
      <c r="AO37" s="547"/>
      <c r="AP37" s="547"/>
      <c r="AQ37" s="547"/>
      <c r="AR37" s="547"/>
      <c r="AS37" s="547"/>
      <c r="AT37" s="547"/>
      <c r="AU37" s="547"/>
      <c r="AV37" s="547"/>
      <c r="AW37" s="548"/>
    </row>
    <row r="38" spans="1:53" s="61" customFormat="1" ht="21" customHeight="1" x14ac:dyDescent="0.25">
      <c r="A38" s="505"/>
      <c r="B38" s="549"/>
      <c r="C38" s="550"/>
      <c r="D38" s="550"/>
      <c r="E38" s="550"/>
      <c r="F38" s="550"/>
      <c r="G38" s="550"/>
      <c r="H38" s="550"/>
      <c r="I38" s="550"/>
      <c r="J38" s="550"/>
      <c r="K38" s="550"/>
      <c r="L38" s="550"/>
      <c r="M38" s="551"/>
      <c r="N38" s="549"/>
      <c r="O38" s="550"/>
      <c r="P38" s="550"/>
      <c r="Q38" s="550"/>
      <c r="R38" s="550"/>
      <c r="S38" s="550"/>
      <c r="T38" s="550"/>
      <c r="U38" s="550"/>
      <c r="V38" s="550"/>
      <c r="W38" s="550"/>
      <c r="X38" s="550"/>
      <c r="Y38" s="551"/>
      <c r="Z38" s="549"/>
      <c r="AA38" s="550"/>
      <c r="AB38" s="550"/>
      <c r="AC38" s="550"/>
      <c r="AD38" s="550"/>
      <c r="AE38" s="550"/>
      <c r="AF38" s="550"/>
      <c r="AG38" s="550"/>
      <c r="AH38" s="550"/>
      <c r="AI38" s="550"/>
      <c r="AJ38" s="550"/>
      <c r="AK38" s="551"/>
      <c r="AL38" s="549"/>
      <c r="AM38" s="550"/>
      <c r="AN38" s="550"/>
      <c r="AO38" s="550"/>
      <c r="AP38" s="550"/>
      <c r="AQ38" s="550"/>
      <c r="AR38" s="550"/>
      <c r="AS38" s="550"/>
      <c r="AT38" s="550"/>
      <c r="AU38" s="550"/>
      <c r="AV38" s="550"/>
      <c r="AW38" s="551"/>
    </row>
    <row r="39" spans="1:53" s="61" customFormat="1" ht="21" customHeight="1" thickBot="1" x14ac:dyDescent="0.3">
      <c r="A39" s="506"/>
      <c r="B39" s="507" t="str">
        <f>IF(ISBLANK(B37),"",CONCATENATE($E$12,$F$12,".",$G$12,".","0",RIGHT($B$18,1),".",RIGHT(L39,1),$A37,IF(COUNTIFS(B37,"*op?ional*")=1,"-ij","")))</f>
        <v>L432.21.01.C7</v>
      </c>
      <c r="C39" s="508"/>
      <c r="D39" s="509"/>
      <c r="E39" s="305">
        <v>2</v>
      </c>
      <c r="F39" s="210" t="s">
        <v>295</v>
      </c>
      <c r="G39" s="205">
        <v>0</v>
      </c>
      <c r="H39" s="207">
        <v>28</v>
      </c>
      <c r="I39" s="207">
        <v>0</v>
      </c>
      <c r="J39" s="206">
        <v>0</v>
      </c>
      <c r="K39" s="209">
        <v>0</v>
      </c>
      <c r="L39" s="187" t="s">
        <v>7</v>
      </c>
      <c r="M39" s="187">
        <v>22</v>
      </c>
      <c r="N39" s="507" t="str">
        <f>IF(ISBLANK(N37),"",CONCATENATE($E$12,$F$12,".",$G$12,".","0",RIGHT($N$18,1),".",RIGHT(X39,1),$A37,IF(COUNTIFS(N37,"*op?ional*")=1,"-ij","")))</f>
        <v>L432.21.02.C7</v>
      </c>
      <c r="O39" s="508"/>
      <c r="P39" s="509"/>
      <c r="Q39" s="189">
        <v>2</v>
      </c>
      <c r="R39" s="210" t="s">
        <v>295</v>
      </c>
      <c r="S39" s="190">
        <v>0</v>
      </c>
      <c r="T39" s="191">
        <v>28</v>
      </c>
      <c r="U39" s="191">
        <v>0</v>
      </c>
      <c r="V39" s="192">
        <v>0</v>
      </c>
      <c r="W39" s="187">
        <v>0</v>
      </c>
      <c r="X39" s="188" t="s">
        <v>7</v>
      </c>
      <c r="Y39" s="187">
        <f>Q39*25-S39-T39-U39-V39</f>
        <v>22</v>
      </c>
      <c r="Z39" s="507" t="str">
        <f>IF(ISBLANK(Z37),"",CONCATENATE($E$12,$F$12,".",$G$12,".","0",RIGHT($Z$18,1),".",RIGHT(AJ39,1),$A37,IF(COUNTIFS(Z37,"*op?ional*")=1,"-ij","")))</f>
        <v>L432.21.03.D7</v>
      </c>
      <c r="AA39" s="508"/>
      <c r="AB39" s="509"/>
      <c r="AC39" s="189">
        <v>4</v>
      </c>
      <c r="AD39" s="210" t="s">
        <v>5</v>
      </c>
      <c r="AE39" s="190">
        <v>28</v>
      </c>
      <c r="AF39" s="191">
        <v>0</v>
      </c>
      <c r="AG39" s="191">
        <v>14</v>
      </c>
      <c r="AH39" s="192">
        <v>14</v>
      </c>
      <c r="AI39" s="187">
        <v>0</v>
      </c>
      <c r="AJ39" s="188" t="s">
        <v>54</v>
      </c>
      <c r="AK39" s="187">
        <f>AC39*25-AE39-AF39-AG39-AH39</f>
        <v>44</v>
      </c>
      <c r="AL39" s="507" t="str">
        <f>IF(ISBLANK(AL37), "",CONCATENATE($E$12,$F$12,".",$G$12,".","0",RIGHT($AL$18,1),".",RIGHT(AV39,1),$A37,IF(COUNTIFS(AL37,"*op?ional*")=1,"-ij","")))</f>
        <v>L432.21.04.D7</v>
      </c>
      <c r="AM39" s="508"/>
      <c r="AN39" s="509"/>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504" t="s">
        <v>62</v>
      </c>
      <c r="B40" s="546" t="s">
        <v>365</v>
      </c>
      <c r="C40" s="547"/>
      <c r="D40" s="547"/>
      <c r="E40" s="547"/>
      <c r="F40" s="547"/>
      <c r="G40" s="547"/>
      <c r="H40" s="547"/>
      <c r="I40" s="547"/>
      <c r="J40" s="547"/>
      <c r="K40" s="547"/>
      <c r="L40" s="547"/>
      <c r="M40" s="548"/>
      <c r="N40" s="546" t="s">
        <v>338</v>
      </c>
      <c r="O40" s="547"/>
      <c r="P40" s="547"/>
      <c r="Q40" s="547"/>
      <c r="R40" s="547"/>
      <c r="S40" s="547"/>
      <c r="T40" s="547"/>
      <c r="U40" s="547"/>
      <c r="V40" s="547"/>
      <c r="W40" s="547"/>
      <c r="X40" s="547"/>
      <c r="Y40" s="548"/>
      <c r="Z40" s="546" t="s">
        <v>339</v>
      </c>
      <c r="AA40" s="547"/>
      <c r="AB40" s="547"/>
      <c r="AC40" s="547"/>
      <c r="AD40" s="547"/>
      <c r="AE40" s="547"/>
      <c r="AF40" s="547"/>
      <c r="AG40" s="547"/>
      <c r="AH40" s="547"/>
      <c r="AI40" s="547"/>
      <c r="AJ40" s="547"/>
      <c r="AK40" s="548"/>
      <c r="AL40" s="546" t="s">
        <v>340</v>
      </c>
      <c r="AM40" s="547"/>
      <c r="AN40" s="547"/>
      <c r="AO40" s="547"/>
      <c r="AP40" s="547"/>
      <c r="AQ40" s="547"/>
      <c r="AR40" s="547"/>
      <c r="AS40" s="547"/>
      <c r="AT40" s="547"/>
      <c r="AU40" s="547"/>
      <c r="AV40" s="547"/>
      <c r="AW40" s="548"/>
      <c r="BA40" s="61" t="s">
        <v>31</v>
      </c>
    </row>
    <row r="41" spans="1:53" s="61" customFormat="1" ht="21" customHeight="1" x14ac:dyDescent="0.25">
      <c r="A41" s="505"/>
      <c r="B41" s="549"/>
      <c r="C41" s="550"/>
      <c r="D41" s="550"/>
      <c r="E41" s="550"/>
      <c r="F41" s="550"/>
      <c r="G41" s="550"/>
      <c r="H41" s="550"/>
      <c r="I41" s="550"/>
      <c r="J41" s="550"/>
      <c r="K41" s="550"/>
      <c r="L41" s="550"/>
      <c r="M41" s="551"/>
      <c r="N41" s="549"/>
      <c r="O41" s="550"/>
      <c r="P41" s="550"/>
      <c r="Q41" s="550"/>
      <c r="R41" s="550"/>
      <c r="S41" s="550"/>
      <c r="T41" s="550"/>
      <c r="U41" s="550"/>
      <c r="V41" s="550"/>
      <c r="W41" s="550"/>
      <c r="X41" s="550"/>
      <c r="Y41" s="551"/>
      <c r="Z41" s="549"/>
      <c r="AA41" s="550"/>
      <c r="AB41" s="550"/>
      <c r="AC41" s="550"/>
      <c r="AD41" s="550"/>
      <c r="AE41" s="550"/>
      <c r="AF41" s="550"/>
      <c r="AG41" s="550"/>
      <c r="AH41" s="550"/>
      <c r="AI41" s="550"/>
      <c r="AJ41" s="550"/>
      <c r="AK41" s="551"/>
      <c r="AL41" s="549"/>
      <c r="AM41" s="550"/>
      <c r="AN41" s="550"/>
      <c r="AO41" s="550"/>
      <c r="AP41" s="550"/>
      <c r="AQ41" s="550"/>
      <c r="AR41" s="550"/>
      <c r="AS41" s="550"/>
      <c r="AT41" s="550"/>
      <c r="AU41" s="550"/>
      <c r="AV41" s="550"/>
      <c r="AW41" s="551"/>
    </row>
    <row r="42" spans="1:53" s="61" customFormat="1" ht="21" customHeight="1" thickBot="1" x14ac:dyDescent="0.3">
      <c r="A42" s="506"/>
      <c r="B42" s="507" t="str">
        <f>IF(ISBLANK(B40),"",CONCATENATE($E$12,$F$12,".",$G$12,".","0",RIGHT($B$18,1),".",RIGHT(L42,1),$A40,IF(COUNTIFS(B40,"*op?ional*")=1,"-ij","")))</f>
        <v>L432.21.01.C8</v>
      </c>
      <c r="C42" s="508"/>
      <c r="D42" s="509"/>
      <c r="E42" s="305">
        <v>2</v>
      </c>
      <c r="F42" s="210" t="s">
        <v>6</v>
      </c>
      <c r="G42" s="205">
        <v>0</v>
      </c>
      <c r="H42" s="207">
        <v>14</v>
      </c>
      <c r="I42" s="207">
        <v>0</v>
      </c>
      <c r="J42" s="206">
        <v>0</v>
      </c>
      <c r="K42" s="209">
        <v>0</v>
      </c>
      <c r="L42" s="187" t="s">
        <v>7</v>
      </c>
      <c r="M42" s="187">
        <v>36</v>
      </c>
      <c r="N42" s="507" t="str">
        <f>IF(ISBLANK(N40),"",CONCATENATE($E$12,$F$12,".",$G$12,".","0",RIGHT($N$18,1),".",RIGHT(X42,1),$A40,IF(COUNTIFS(N40,"*op?ional*")=1,"-ij","")))</f>
        <v>L432.21.02.C8</v>
      </c>
      <c r="O42" s="508"/>
      <c r="P42" s="509"/>
      <c r="Q42" s="189">
        <v>2</v>
      </c>
      <c r="R42" s="210" t="s">
        <v>6</v>
      </c>
      <c r="S42" s="190">
        <v>0</v>
      </c>
      <c r="T42" s="191">
        <v>14</v>
      </c>
      <c r="U42" s="191">
        <v>0</v>
      </c>
      <c r="V42" s="192">
        <v>0</v>
      </c>
      <c r="W42" s="187">
        <v>0</v>
      </c>
      <c r="X42" s="188" t="s">
        <v>7</v>
      </c>
      <c r="Y42" s="187">
        <f>Q42*25-S42-T42-U42-V42</f>
        <v>36</v>
      </c>
      <c r="Z42" s="507" t="str">
        <f>IF(ISBLANK(Z40),"",CONCATENATE($E$12,$F$12,".",$G$12,".","0",RIGHT($Z$18,1),".",RIGHT(AJ42,1),$A40,IF(COUNTIFS(Z40,"*op?ional*")=1,"-ij","")))</f>
        <v>L432.21.03.C8</v>
      </c>
      <c r="AA42" s="508"/>
      <c r="AB42" s="509"/>
      <c r="AC42" s="189">
        <v>2</v>
      </c>
      <c r="AD42" s="210" t="s">
        <v>6</v>
      </c>
      <c r="AE42" s="190">
        <v>0</v>
      </c>
      <c r="AF42" s="191">
        <v>14</v>
      </c>
      <c r="AG42" s="191">
        <v>0</v>
      </c>
      <c r="AH42" s="192">
        <v>0</v>
      </c>
      <c r="AI42" s="187">
        <v>0</v>
      </c>
      <c r="AJ42" s="188" t="s">
        <v>7</v>
      </c>
      <c r="AK42" s="187">
        <f>AC42*25-AE42-AF42-AG42-AH42</f>
        <v>36</v>
      </c>
      <c r="AL42" s="507" t="str">
        <f>IF(ISBLANK(AL40), "",CONCATENATE($E$12,$F$12,".",$G$12,".","0",RIGHT($AL$18,1),".",RIGHT(AV42,1),$A40,IF(COUNTIFS(AL40,"*op?ional*")=1,"-ij","")))</f>
        <v>L432.21.04.C8</v>
      </c>
      <c r="AM42" s="508"/>
      <c r="AN42" s="509"/>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504" t="s">
        <v>63</v>
      </c>
      <c r="B43" s="546"/>
      <c r="C43" s="547"/>
      <c r="D43" s="547"/>
      <c r="E43" s="547"/>
      <c r="F43" s="547"/>
      <c r="G43" s="547"/>
      <c r="H43" s="547"/>
      <c r="I43" s="547"/>
      <c r="J43" s="547"/>
      <c r="K43" s="547"/>
      <c r="L43" s="547"/>
      <c r="M43" s="548"/>
      <c r="N43" s="546"/>
      <c r="O43" s="547"/>
      <c r="P43" s="547"/>
      <c r="Q43" s="547"/>
      <c r="R43" s="547"/>
      <c r="S43" s="547"/>
      <c r="T43" s="547"/>
      <c r="U43" s="547"/>
      <c r="V43" s="547"/>
      <c r="W43" s="547"/>
      <c r="X43" s="547"/>
      <c r="Y43" s="548"/>
      <c r="Z43" s="546"/>
      <c r="AA43" s="547"/>
      <c r="AB43" s="547"/>
      <c r="AC43" s="547"/>
      <c r="AD43" s="547"/>
      <c r="AE43" s="547"/>
      <c r="AF43" s="547"/>
      <c r="AG43" s="547"/>
      <c r="AH43" s="547"/>
      <c r="AI43" s="547"/>
      <c r="AJ43" s="547"/>
      <c r="AK43" s="548"/>
      <c r="AL43" s="546" t="s">
        <v>346</v>
      </c>
      <c r="AM43" s="547"/>
      <c r="AN43" s="547"/>
      <c r="AO43" s="547"/>
      <c r="AP43" s="547"/>
      <c r="AQ43" s="547"/>
      <c r="AR43" s="547"/>
      <c r="AS43" s="547"/>
      <c r="AT43" s="547"/>
      <c r="AU43" s="547"/>
      <c r="AV43" s="547"/>
      <c r="AW43" s="548"/>
    </row>
    <row r="44" spans="1:53" s="61" customFormat="1" ht="21" customHeight="1" x14ac:dyDescent="0.25">
      <c r="A44" s="505"/>
      <c r="B44" s="549"/>
      <c r="C44" s="550"/>
      <c r="D44" s="550"/>
      <c r="E44" s="550"/>
      <c r="F44" s="550"/>
      <c r="G44" s="550"/>
      <c r="H44" s="550"/>
      <c r="I44" s="550"/>
      <c r="J44" s="550"/>
      <c r="K44" s="550"/>
      <c r="L44" s="550"/>
      <c r="M44" s="551"/>
      <c r="N44" s="549"/>
      <c r="O44" s="550"/>
      <c r="P44" s="550"/>
      <c r="Q44" s="550"/>
      <c r="R44" s="550"/>
      <c r="S44" s="550"/>
      <c r="T44" s="550"/>
      <c r="U44" s="550"/>
      <c r="V44" s="550"/>
      <c r="W44" s="550"/>
      <c r="X44" s="550"/>
      <c r="Y44" s="551"/>
      <c r="Z44" s="549"/>
      <c r="AA44" s="550"/>
      <c r="AB44" s="550"/>
      <c r="AC44" s="550"/>
      <c r="AD44" s="550"/>
      <c r="AE44" s="550"/>
      <c r="AF44" s="550"/>
      <c r="AG44" s="550"/>
      <c r="AH44" s="550"/>
      <c r="AI44" s="550"/>
      <c r="AJ44" s="550"/>
      <c r="AK44" s="551"/>
      <c r="AL44" s="549"/>
      <c r="AM44" s="550"/>
      <c r="AN44" s="550"/>
      <c r="AO44" s="550"/>
      <c r="AP44" s="550"/>
      <c r="AQ44" s="550"/>
      <c r="AR44" s="550"/>
      <c r="AS44" s="550"/>
      <c r="AT44" s="550"/>
      <c r="AU44" s="550"/>
      <c r="AV44" s="550"/>
      <c r="AW44" s="551"/>
    </row>
    <row r="45" spans="1:53" s="61" customFormat="1" ht="21" customHeight="1" thickBot="1" x14ac:dyDescent="0.3">
      <c r="A45" s="506"/>
      <c r="B45" s="507" t="str">
        <f>IF(ISBLANK(B43),"",CONCATENATE($E$12,$F$12,".",$G$12,".","0",RIGHT($B$18,1),".",RIGHT(L45,1),$A43,IF(COUNTIFS(B43,"*op?ional*")=1,"-ij","")))</f>
        <v/>
      </c>
      <c r="C45" s="508"/>
      <c r="D45" s="509"/>
      <c r="E45" s="305"/>
      <c r="F45" s="210"/>
      <c r="G45" s="205"/>
      <c r="H45" s="207"/>
      <c r="I45" s="207"/>
      <c r="J45" s="206"/>
      <c r="K45" s="209"/>
      <c r="L45" s="187"/>
      <c r="M45" s="187"/>
      <c r="N45" s="507" t="str">
        <f>IF(ISBLANK(N43),"",CONCATENATE($E$12,$F$12,".",$G$12,".","0",RIGHT($N$18,1),".",RIGHT(X45,1),$A43,IF(COUNTIFS(N43,"*op?ional*")=1,"-ij","")))</f>
        <v/>
      </c>
      <c r="O45" s="508"/>
      <c r="P45" s="509"/>
      <c r="Q45" s="305"/>
      <c r="R45" s="210"/>
      <c r="S45" s="205"/>
      <c r="T45" s="207"/>
      <c r="U45" s="207"/>
      <c r="V45" s="206"/>
      <c r="W45" s="209"/>
      <c r="X45" s="188"/>
      <c r="Y45" s="187"/>
      <c r="Z45" s="507" t="str">
        <f>IF(ISBLANK(Z43),"",CONCATENATE($E$12,$F$12,".",$G$12,".","0",RIGHT($Z$18,1),".",RIGHT(AJ45,1),$A43,IF(COUNTIFS(Z43,"*op?ional*")=1,"-ij","")))</f>
        <v/>
      </c>
      <c r="AA45" s="508"/>
      <c r="AB45" s="509"/>
      <c r="AC45" s="189"/>
      <c r="AD45" s="210"/>
      <c r="AE45" s="190"/>
      <c r="AF45" s="191"/>
      <c r="AG45" s="191"/>
      <c r="AH45" s="192"/>
      <c r="AI45" s="187"/>
      <c r="AJ45" s="188"/>
      <c r="AK45" s="187"/>
      <c r="AL45" s="507" t="str">
        <f>IF(ISBLANK(AL43), "",CONCATENATE($E$12,$F$12,".",$G$12,".","0",RIGHT($AL$18,1),".",RIGHT(AV45,1),$A43,IF(COUNTIFS(AL43,"*op?ional*")=1,"-ij","")))</f>
        <v>L432.21.04.D9</v>
      </c>
      <c r="AM45" s="508"/>
      <c r="AN45" s="509"/>
      <c r="AO45" s="189">
        <v>4</v>
      </c>
      <c r="AP45" s="210" t="s">
        <v>6</v>
      </c>
      <c r="AQ45" s="190"/>
      <c r="AR45" s="191"/>
      <c r="AS45" s="191"/>
      <c r="AT45" s="192"/>
      <c r="AU45" s="187">
        <v>90</v>
      </c>
      <c r="AV45" s="188" t="s">
        <v>54</v>
      </c>
      <c r="AW45" s="187">
        <v>10</v>
      </c>
    </row>
    <row r="46" spans="1:53" s="61" customFormat="1" ht="21" customHeight="1" thickTop="1" x14ac:dyDescent="0.25">
      <c r="A46" s="504" t="s">
        <v>64</v>
      </c>
      <c r="B46" s="546"/>
      <c r="C46" s="547"/>
      <c r="D46" s="547"/>
      <c r="E46" s="547"/>
      <c r="F46" s="547"/>
      <c r="G46" s="547"/>
      <c r="H46" s="547"/>
      <c r="I46" s="547"/>
      <c r="J46" s="547"/>
      <c r="K46" s="547"/>
      <c r="L46" s="547"/>
      <c r="M46" s="548"/>
      <c r="N46" s="546"/>
      <c r="O46" s="547"/>
      <c r="P46" s="547"/>
      <c r="Q46" s="547"/>
      <c r="R46" s="547"/>
      <c r="S46" s="547"/>
      <c r="T46" s="547"/>
      <c r="U46" s="547"/>
      <c r="V46" s="547"/>
      <c r="W46" s="547"/>
      <c r="X46" s="547"/>
      <c r="Y46" s="548"/>
      <c r="Z46" s="546"/>
      <c r="AA46" s="547"/>
      <c r="AB46" s="547"/>
      <c r="AC46" s="547"/>
      <c r="AD46" s="547"/>
      <c r="AE46" s="547"/>
      <c r="AF46" s="547"/>
      <c r="AG46" s="547"/>
      <c r="AH46" s="547"/>
      <c r="AI46" s="547"/>
      <c r="AJ46" s="547"/>
      <c r="AK46" s="548"/>
      <c r="AL46" s="546"/>
      <c r="AM46" s="547"/>
      <c r="AN46" s="547"/>
      <c r="AO46" s="547"/>
      <c r="AP46" s="547"/>
      <c r="AQ46" s="547"/>
      <c r="AR46" s="547"/>
      <c r="AS46" s="547"/>
      <c r="AT46" s="547"/>
      <c r="AU46" s="547"/>
      <c r="AV46" s="547"/>
      <c r="AW46" s="548"/>
    </row>
    <row r="47" spans="1:53" s="61" customFormat="1" ht="21" customHeight="1" x14ac:dyDescent="0.25">
      <c r="A47" s="505"/>
      <c r="B47" s="549"/>
      <c r="C47" s="550"/>
      <c r="D47" s="550"/>
      <c r="E47" s="550"/>
      <c r="F47" s="550"/>
      <c r="G47" s="550"/>
      <c r="H47" s="550"/>
      <c r="I47" s="550"/>
      <c r="J47" s="550"/>
      <c r="K47" s="550"/>
      <c r="L47" s="550"/>
      <c r="M47" s="551"/>
      <c r="N47" s="549"/>
      <c r="O47" s="550"/>
      <c r="P47" s="550"/>
      <c r="Q47" s="550"/>
      <c r="R47" s="550"/>
      <c r="S47" s="550"/>
      <c r="T47" s="550"/>
      <c r="U47" s="550"/>
      <c r="V47" s="550"/>
      <c r="W47" s="550"/>
      <c r="X47" s="550"/>
      <c r="Y47" s="551"/>
      <c r="Z47" s="549"/>
      <c r="AA47" s="550"/>
      <c r="AB47" s="550"/>
      <c r="AC47" s="550"/>
      <c r="AD47" s="550"/>
      <c r="AE47" s="550"/>
      <c r="AF47" s="550"/>
      <c r="AG47" s="550"/>
      <c r="AH47" s="550"/>
      <c r="AI47" s="550"/>
      <c r="AJ47" s="550"/>
      <c r="AK47" s="551"/>
      <c r="AL47" s="549"/>
      <c r="AM47" s="550"/>
      <c r="AN47" s="550"/>
      <c r="AO47" s="550"/>
      <c r="AP47" s="550"/>
      <c r="AQ47" s="550"/>
      <c r="AR47" s="550"/>
      <c r="AS47" s="550"/>
      <c r="AT47" s="550"/>
      <c r="AU47" s="550"/>
      <c r="AV47" s="550"/>
      <c r="AW47" s="551"/>
    </row>
    <row r="48" spans="1:53" s="61" customFormat="1" ht="21" customHeight="1" thickBot="1" x14ac:dyDescent="0.3">
      <c r="A48" s="506"/>
      <c r="B48" s="507" t="str">
        <f>IF(ISBLANK(B46),"",CONCATENATE($E$12,$F$12,".",$G$12,".","0",RIGHT($B$18,1),".",RIGHT(L48,1),$A46,IF(COUNTIFS(B46,"*op?ional*")=1,"-ij","")))</f>
        <v/>
      </c>
      <c r="C48" s="508"/>
      <c r="D48" s="509"/>
      <c r="E48" s="305"/>
      <c r="F48" s="210"/>
      <c r="G48" s="205"/>
      <c r="H48" s="207"/>
      <c r="I48" s="207"/>
      <c r="J48" s="206"/>
      <c r="K48" s="209"/>
      <c r="L48" s="187"/>
      <c r="M48" s="187"/>
      <c r="N48" s="507" t="str">
        <f>IF(ISBLANK(N46),"",CONCATENATE($E$12,$F$12,".",$G$12,".","0",RIGHT($N$18,1),".",RIGHT(X48,1),$A46,IF(COUNTIFS(N46,"*op?ional*")=1,"-ij","")))</f>
        <v/>
      </c>
      <c r="O48" s="508"/>
      <c r="P48" s="509"/>
      <c r="Q48" s="305"/>
      <c r="R48" s="210"/>
      <c r="S48" s="190"/>
      <c r="T48" s="191"/>
      <c r="U48" s="191"/>
      <c r="V48" s="192"/>
      <c r="W48" s="187"/>
      <c r="X48" s="188"/>
      <c r="Y48" s="187"/>
      <c r="Z48" s="507" t="str">
        <f>IF(ISBLANK(Z46),"",CONCATENATE($E$12,$F$12,".",$G$12,".","0",RIGHT($Z$18,1),".",RIGHT(AJ48,1),$A46,IF(COUNTIFS(Z46,"*op?ional*")=1,"-ij","")))</f>
        <v/>
      </c>
      <c r="AA48" s="508"/>
      <c r="AB48" s="509"/>
      <c r="AC48" s="305"/>
      <c r="AD48" s="210"/>
      <c r="AE48" s="205"/>
      <c r="AF48" s="207"/>
      <c r="AG48" s="207"/>
      <c r="AH48" s="206"/>
      <c r="AI48" s="209"/>
      <c r="AJ48" s="188"/>
      <c r="AK48" s="187"/>
      <c r="AL48" s="507" t="str">
        <f>IF(ISBLANK(AL46), "",CONCATENATE($E$12,$F$12,".",$G$12,".","0",RIGHT($AL$18,1),".",RIGHT(AV48,1),$A46,IF(COUNTIFS(AL46,"*op?ional*")=1,"-ij","")))</f>
        <v/>
      </c>
      <c r="AM48" s="508"/>
      <c r="AN48" s="509"/>
      <c r="AO48" s="189"/>
      <c r="AP48" s="210"/>
      <c r="AQ48" s="190"/>
      <c r="AR48" s="191"/>
      <c r="AS48" s="191"/>
      <c r="AT48" s="192"/>
      <c r="AU48" s="187"/>
      <c r="AV48" s="188"/>
      <c r="AW48" s="187"/>
    </row>
    <row r="49" spans="1:63" s="61" customFormat="1" ht="21" customHeight="1" thickTop="1" x14ac:dyDescent="0.25">
      <c r="A49" s="504" t="s">
        <v>65</v>
      </c>
      <c r="B49" s="540" t="s">
        <v>316</v>
      </c>
      <c r="C49" s="541"/>
      <c r="D49" s="541"/>
      <c r="E49" s="541"/>
      <c r="F49" s="541"/>
      <c r="G49" s="541"/>
      <c r="H49" s="541"/>
      <c r="I49" s="541"/>
      <c r="J49" s="541"/>
      <c r="K49" s="541"/>
      <c r="L49" s="541"/>
      <c r="M49" s="542"/>
      <c r="N49" s="540" t="s">
        <v>316</v>
      </c>
      <c r="O49" s="541"/>
      <c r="P49" s="541"/>
      <c r="Q49" s="541"/>
      <c r="R49" s="541"/>
      <c r="S49" s="541"/>
      <c r="T49" s="541"/>
      <c r="U49" s="541"/>
      <c r="V49" s="541"/>
      <c r="W49" s="541"/>
      <c r="X49" s="541"/>
      <c r="Y49" s="542"/>
      <c r="Z49" s="540" t="s">
        <v>316</v>
      </c>
      <c r="AA49" s="541"/>
      <c r="AB49" s="541"/>
      <c r="AC49" s="541"/>
      <c r="AD49" s="541"/>
      <c r="AE49" s="541"/>
      <c r="AF49" s="541"/>
      <c r="AG49" s="541"/>
      <c r="AH49" s="541"/>
      <c r="AI49" s="541"/>
      <c r="AJ49" s="541"/>
      <c r="AK49" s="542"/>
      <c r="AL49" s="540" t="s">
        <v>316</v>
      </c>
      <c r="AM49" s="541"/>
      <c r="AN49" s="541"/>
      <c r="AO49" s="541"/>
      <c r="AP49" s="541"/>
      <c r="AQ49" s="541"/>
      <c r="AR49" s="541"/>
      <c r="AS49" s="541"/>
      <c r="AT49" s="541"/>
      <c r="AU49" s="541"/>
      <c r="AV49" s="541"/>
      <c r="AW49" s="542"/>
      <c r="AX49" s="62"/>
      <c r="AY49" s="62"/>
      <c r="AZ49" s="62"/>
      <c r="BA49" s="62"/>
      <c r="BB49" s="62"/>
      <c r="BC49" s="62"/>
      <c r="BD49" s="62"/>
      <c r="BE49" s="62"/>
      <c r="BF49" s="62"/>
      <c r="BG49" s="62"/>
      <c r="BH49" s="62"/>
      <c r="BI49" s="62"/>
      <c r="BJ49" s="62"/>
      <c r="BK49" s="62"/>
    </row>
    <row r="50" spans="1:63" s="61" customFormat="1" ht="21" customHeight="1" x14ac:dyDescent="0.25">
      <c r="A50" s="505"/>
      <c r="B50" s="543"/>
      <c r="C50" s="544"/>
      <c r="D50" s="544"/>
      <c r="E50" s="544"/>
      <c r="F50" s="544"/>
      <c r="G50" s="544"/>
      <c r="H50" s="544"/>
      <c r="I50" s="544"/>
      <c r="J50" s="544"/>
      <c r="K50" s="544"/>
      <c r="L50" s="544"/>
      <c r="M50" s="545"/>
      <c r="N50" s="543"/>
      <c r="O50" s="544"/>
      <c r="P50" s="544"/>
      <c r="Q50" s="544"/>
      <c r="R50" s="544"/>
      <c r="S50" s="544"/>
      <c r="T50" s="544"/>
      <c r="U50" s="544"/>
      <c r="V50" s="544"/>
      <c r="W50" s="544"/>
      <c r="X50" s="544"/>
      <c r="Y50" s="545"/>
      <c r="Z50" s="543"/>
      <c r="AA50" s="544"/>
      <c r="AB50" s="544"/>
      <c r="AC50" s="544"/>
      <c r="AD50" s="544"/>
      <c r="AE50" s="544"/>
      <c r="AF50" s="544"/>
      <c r="AG50" s="544"/>
      <c r="AH50" s="544"/>
      <c r="AI50" s="544"/>
      <c r="AJ50" s="544"/>
      <c r="AK50" s="545"/>
      <c r="AL50" s="543"/>
      <c r="AM50" s="544"/>
      <c r="AN50" s="544"/>
      <c r="AO50" s="544"/>
      <c r="AP50" s="544"/>
      <c r="AQ50" s="544"/>
      <c r="AR50" s="544"/>
      <c r="AS50" s="544"/>
      <c r="AT50" s="544"/>
      <c r="AU50" s="544"/>
      <c r="AV50" s="544"/>
      <c r="AW50" s="545"/>
      <c r="AX50" s="62"/>
      <c r="AY50" s="62"/>
      <c r="AZ50" s="62"/>
      <c r="BA50" s="62"/>
      <c r="BB50" s="62"/>
      <c r="BC50" s="62"/>
      <c r="BD50" s="62"/>
      <c r="BE50" s="62"/>
      <c r="BF50" s="62"/>
      <c r="BG50" s="62"/>
      <c r="BH50" s="62"/>
      <c r="BI50" s="62"/>
      <c r="BJ50" s="62"/>
      <c r="BK50" s="62"/>
    </row>
    <row r="51" spans="1:63" s="61" customFormat="1" ht="21" customHeight="1" thickBot="1" x14ac:dyDescent="0.3">
      <c r="A51" s="506"/>
      <c r="B51" s="537" t="str">
        <f>IF(ISBLANK(B49),"",CONCATENATE($E$12,$F$12,".",$G$12,".","0",RIGHT($B$18,1),".",RIGHT(L51,1),$A$49,"-ij"))</f>
        <v>L432.21.01.11-ij</v>
      </c>
      <c r="C51" s="538"/>
      <c r="D51" s="539"/>
      <c r="E51" s="307"/>
      <c r="F51" s="308"/>
      <c r="G51" s="294"/>
      <c r="H51" s="296"/>
      <c r="I51" s="296"/>
      <c r="J51" s="295"/>
      <c r="K51" s="320"/>
      <c r="L51" s="297"/>
      <c r="M51" s="298"/>
      <c r="N51" s="537" t="str">
        <f>IF(ISBLANK(N49),"",CONCATENATE($E$12,$F$12,".",$G$12,".","0",RIGHT($N$18,1),".",RIGHT(X51,1),$A$49,"-ij"))</f>
        <v>L432.21.02.11-ij</v>
      </c>
      <c r="O51" s="538"/>
      <c r="P51" s="539"/>
      <c r="Q51" s="307"/>
      <c r="R51" s="308"/>
      <c r="S51" s="294"/>
      <c r="T51" s="296"/>
      <c r="U51" s="296"/>
      <c r="V51" s="295"/>
      <c r="W51" s="320"/>
      <c r="X51" s="298"/>
      <c r="Y51" s="298"/>
      <c r="Z51" s="537" t="str">
        <f>IF(ISBLANK(Z49),"",CONCATENATE($E$12,$F$12,".",$G$12,".","0",RIGHT($Z$18,1),".",RIGHT(AJ51,1),$A$49,"-ij"))</f>
        <v>L432.21.03.11-ij</v>
      </c>
      <c r="AA51" s="538"/>
      <c r="AB51" s="539"/>
      <c r="AC51" s="307"/>
      <c r="AD51" s="308"/>
      <c r="AE51" s="294"/>
      <c r="AF51" s="296"/>
      <c r="AG51" s="296"/>
      <c r="AH51" s="295"/>
      <c r="AI51" s="320"/>
      <c r="AJ51" s="297"/>
      <c r="AK51" s="298"/>
      <c r="AL51" s="537" t="str">
        <f>IF(ISBLANK(AL49),"",CONCATENATE($E$12,$F$12,".",$G$12,".","0",RIGHT($AL$18,1),".",RIGHT(AV51,1),$A$49,"-ij"))</f>
        <v>L432.21.04.11-ij</v>
      </c>
      <c r="AM51" s="538"/>
      <c r="AN51" s="539"/>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2" t="s">
        <v>8</v>
      </c>
      <c r="B52" s="454" t="s">
        <v>283</v>
      </c>
      <c r="C52" s="455"/>
      <c r="D52" s="455"/>
      <c r="E52" s="452">
        <f>SUM(G21:J21,G24:J24,G27:J27,G30:J30,G33:J33,G36:J36,G39:J39,G42:J42,G45:J45,G48:J48)</f>
        <v>392</v>
      </c>
      <c r="F52" s="453"/>
      <c r="G52" s="534" t="s">
        <v>10</v>
      </c>
      <c r="H52" s="535"/>
      <c r="I52" s="535"/>
      <c r="J52" s="536"/>
      <c r="K52" s="451">
        <f>SUM(M21,M24,M27,M30,M33,M36,M39,M42,M45,M48)</f>
        <v>358</v>
      </c>
      <c r="L52" s="452"/>
      <c r="M52" s="453"/>
      <c r="N52" s="454" t="s">
        <v>9</v>
      </c>
      <c r="O52" s="455"/>
      <c r="P52" s="159"/>
      <c r="Q52" s="452">
        <f>SUM(S21:V21,S24:V24,S27:V27,S30:V30,S33:V33,S36:V36,S39:V39,S42:V42,S45:V45,S48:V48)</f>
        <v>392</v>
      </c>
      <c r="R52" s="453"/>
      <c r="S52" s="534" t="s">
        <v>10</v>
      </c>
      <c r="T52" s="535"/>
      <c r="U52" s="535"/>
      <c r="V52" s="536"/>
      <c r="W52" s="451">
        <f>SUM(Y21,Y24,Y27,Y30,Y33,Y36,Y39,Y42,Y45,Y48)</f>
        <v>358</v>
      </c>
      <c r="X52" s="452"/>
      <c r="Y52" s="453"/>
      <c r="Z52" s="454" t="s">
        <v>9</v>
      </c>
      <c r="AA52" s="455"/>
      <c r="AB52" s="159"/>
      <c r="AC52" s="452">
        <f>SUM(AE21:AH21,AE24:AH24,AE27:AH27,AE30:AH30,AE33:AH33,AE36:AH36,AE39:AH39,AE42:AH42,AE45:AH45,AE48:AH48)</f>
        <v>392</v>
      </c>
      <c r="AD52" s="453"/>
      <c r="AE52" s="534" t="s">
        <v>10</v>
      </c>
      <c r="AF52" s="535"/>
      <c r="AG52" s="535"/>
      <c r="AH52" s="536"/>
      <c r="AI52" s="451">
        <f>SUM(AK21,AK24,AK27,AK30,AK33,AK36,AK39,AK42,AK45,AK48)</f>
        <v>358</v>
      </c>
      <c r="AJ52" s="452"/>
      <c r="AK52" s="453"/>
      <c r="AL52" s="454" t="s">
        <v>9</v>
      </c>
      <c r="AM52" s="455"/>
      <c r="AN52" s="159"/>
      <c r="AO52" s="452">
        <f>SUM(AQ21:AT21,AQ24:AT24,AQ27:AT27,AQ30:AT30,AQ33:AT33,AQ36:AT36,AQ39:AT39,AQ42:AT42,AQ45:AT45,AQ48:AT48)</f>
        <v>392</v>
      </c>
      <c r="AP52" s="453"/>
      <c r="AQ52" s="534" t="s">
        <v>10</v>
      </c>
      <c r="AR52" s="535"/>
      <c r="AS52" s="535"/>
      <c r="AT52" s="536"/>
      <c r="AU52" s="451">
        <f>SUM(AW21,AW24,AW27,AW30,AW33,AW36,AW39,AW42,AW45,AW48)</f>
        <v>268</v>
      </c>
      <c r="AV52" s="452"/>
      <c r="AW52" s="453"/>
    </row>
    <row r="53" spans="1:63" s="161" customFormat="1" ht="21" customHeight="1" thickBot="1" x14ac:dyDescent="0.25">
      <c r="A53" s="533"/>
      <c r="B53" s="450" t="s">
        <v>11</v>
      </c>
      <c r="C53" s="448"/>
      <c r="D53" s="162"/>
      <c r="E53" s="530">
        <f>SUM(E21,E24,E27,E30,E33,E36,E39,E42,E45,E48)</f>
        <v>30</v>
      </c>
      <c r="F53" s="531"/>
      <c r="G53" s="450" t="s">
        <v>12</v>
      </c>
      <c r="H53" s="448"/>
      <c r="I53" s="448"/>
      <c r="J53" s="449"/>
      <c r="K53" s="450" t="str">
        <f>BD380</f>
        <v>4E,3D,1C</v>
      </c>
      <c r="L53" s="448"/>
      <c r="M53" s="449"/>
      <c r="N53" s="450" t="s">
        <v>11</v>
      </c>
      <c r="O53" s="448"/>
      <c r="P53" s="162"/>
      <c r="Q53" s="530">
        <f>SUM(Q21,Q24,Q27,Q30,Q33,Q36,Q39,Q42,Q45,Q48)</f>
        <v>30</v>
      </c>
      <c r="R53" s="531"/>
      <c r="S53" s="450" t="s">
        <v>12</v>
      </c>
      <c r="T53" s="448"/>
      <c r="U53" s="448"/>
      <c r="V53" s="449"/>
      <c r="W53" s="450" t="str">
        <f>BD381</f>
        <v>4E,3D,1C</v>
      </c>
      <c r="X53" s="448"/>
      <c r="Y53" s="449"/>
      <c r="Z53" s="450" t="s">
        <v>11</v>
      </c>
      <c r="AA53" s="448"/>
      <c r="AB53" s="162"/>
      <c r="AC53" s="530">
        <f>SUM(AC21,AC24,AC27,AC30,AC33,AC36,AC39,AC42,AC45,AC48)</f>
        <v>30</v>
      </c>
      <c r="AD53" s="531"/>
      <c r="AE53" s="450" t="s">
        <v>12</v>
      </c>
      <c r="AF53" s="448"/>
      <c r="AG53" s="448"/>
      <c r="AH53" s="449"/>
      <c r="AI53" s="450" t="str">
        <f>BD382</f>
        <v>4E,3D,1C</v>
      </c>
      <c r="AJ53" s="448"/>
      <c r="AK53" s="449"/>
      <c r="AL53" s="450" t="s">
        <v>11</v>
      </c>
      <c r="AM53" s="448"/>
      <c r="AN53" s="162"/>
      <c r="AO53" s="530">
        <f>SUM(AO21,AO24,AO27,AO30,AO33,AO36,AO39,AO42,AO45,AO48)</f>
        <v>30</v>
      </c>
      <c r="AP53" s="531"/>
      <c r="AQ53" s="450" t="s">
        <v>12</v>
      </c>
      <c r="AR53" s="448"/>
      <c r="AS53" s="448"/>
      <c r="AT53" s="449"/>
      <c r="AU53" s="450" t="str">
        <f>BD383</f>
        <v>4E,3D,2C</v>
      </c>
      <c r="AV53" s="448"/>
      <c r="AW53" s="449"/>
    </row>
    <row r="54" spans="1:63" s="161" customFormat="1" ht="21" customHeight="1" thickTop="1" x14ac:dyDescent="0.2">
      <c r="A54" s="532" t="s">
        <v>13</v>
      </c>
      <c r="B54" s="454" t="s">
        <v>283</v>
      </c>
      <c r="C54" s="455"/>
      <c r="D54" s="455"/>
      <c r="E54" s="523">
        <f>SUM(G55:J55)</f>
        <v>28</v>
      </c>
      <c r="F54" s="453"/>
      <c r="G54" s="164"/>
      <c r="H54" s="165"/>
      <c r="I54" s="165"/>
      <c r="J54" s="165"/>
      <c r="K54" s="310"/>
      <c r="L54" s="165"/>
      <c r="M54" s="160"/>
      <c r="N54" s="454" t="s">
        <v>9</v>
      </c>
      <c r="O54" s="455"/>
      <c r="P54" s="163"/>
      <c r="Q54" s="452">
        <f>SUM(S55:V55)</f>
        <v>28</v>
      </c>
      <c r="R54" s="453"/>
      <c r="S54" s="164"/>
      <c r="T54" s="165"/>
      <c r="U54" s="165"/>
      <c r="V54" s="165"/>
      <c r="W54" s="310"/>
      <c r="X54" s="165"/>
      <c r="Y54" s="160"/>
      <c r="Z54" s="454" t="s">
        <v>9</v>
      </c>
      <c r="AA54" s="455"/>
      <c r="AB54" s="163"/>
      <c r="AC54" s="452">
        <f>SUM(AE55:AH55)</f>
        <v>28</v>
      </c>
      <c r="AD54" s="453"/>
      <c r="AE54" s="164"/>
      <c r="AF54" s="165"/>
      <c r="AG54" s="165"/>
      <c r="AH54" s="165"/>
      <c r="AI54" s="310"/>
      <c r="AJ54" s="165"/>
      <c r="AK54" s="160"/>
      <c r="AL54" s="454" t="s">
        <v>9</v>
      </c>
      <c r="AM54" s="455"/>
      <c r="AN54" s="163"/>
      <c r="AO54" s="452">
        <f>SUM(AQ55:AT55)</f>
        <v>28</v>
      </c>
      <c r="AP54" s="453"/>
      <c r="AQ54" s="164"/>
      <c r="AR54" s="165"/>
      <c r="AS54" s="165"/>
      <c r="AT54" s="165"/>
      <c r="AU54" s="310"/>
      <c r="AV54" s="165"/>
      <c r="AW54" s="160"/>
    </row>
    <row r="55" spans="1:63" s="161" customFormat="1" ht="21" customHeight="1" thickBot="1" x14ac:dyDescent="0.25">
      <c r="A55" s="533"/>
      <c r="B55" s="450" t="s">
        <v>14</v>
      </c>
      <c r="C55" s="448"/>
      <c r="D55" s="166"/>
      <c r="E55" s="166"/>
      <c r="F55" s="167"/>
      <c r="G55" s="168">
        <f>(G21+G24+G27+G30+G33+G36+G39+G42+G45+G48)/14</f>
        <v>13</v>
      </c>
      <c r="H55" s="168">
        <f>(H21+H24+H27+H30+H33+H36+H39+H42+H45+H48)/14</f>
        <v>8</v>
      </c>
      <c r="I55" s="168">
        <f>(I21+I24+I27+I30+I33+I36+I39+I42+I45+I48)/14</f>
        <v>7</v>
      </c>
      <c r="J55" s="168">
        <f>(J21+J24+J27+J30+J33+J36+J39+J42+J45+J48)/14</f>
        <v>0</v>
      </c>
      <c r="K55" s="447" t="s">
        <v>15</v>
      </c>
      <c r="L55" s="448"/>
      <c r="M55" s="449"/>
      <c r="N55" s="450" t="s">
        <v>14</v>
      </c>
      <c r="O55" s="448"/>
      <c r="P55" s="166"/>
      <c r="Q55" s="166"/>
      <c r="R55" s="167"/>
      <c r="S55" s="168">
        <f>(S21+S24+S27+S30+S33+S36+S39+S42+S45+S48)/14</f>
        <v>13</v>
      </c>
      <c r="T55" s="168">
        <f>(T21+T24+T27+T30+T33+T36+T39+T42+T45+T48)/14</f>
        <v>7</v>
      </c>
      <c r="U55" s="168">
        <f>(U21+U24+U27+U30+U33+U36+U39+U42+U45+U48)/14</f>
        <v>8</v>
      </c>
      <c r="V55" s="168">
        <f>(V21+V24+V27+V30+V33+V36+V39+V42+V45+V48)/14</f>
        <v>0</v>
      </c>
      <c r="W55" s="447" t="s">
        <v>15</v>
      </c>
      <c r="X55" s="448"/>
      <c r="Y55" s="449"/>
      <c r="Z55" s="450" t="s">
        <v>14</v>
      </c>
      <c r="AA55" s="448"/>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7" t="s">
        <v>15</v>
      </c>
      <c r="AJ55" s="448"/>
      <c r="AK55" s="449"/>
      <c r="AL55" s="450" t="s">
        <v>14</v>
      </c>
      <c r="AM55" s="448"/>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7" t="s">
        <v>15</v>
      </c>
      <c r="AV55" s="448"/>
      <c r="AW55" s="449"/>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8" t="s">
        <v>296</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3" t="s">
        <v>39</v>
      </c>
      <c r="C59" s="463"/>
      <c r="D59" s="463"/>
      <c r="E59" s="463"/>
      <c r="F59" s="463"/>
      <c r="G59" s="463"/>
      <c r="H59" s="463"/>
      <c r="I59" s="463"/>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3" t="s">
        <v>42</v>
      </c>
      <c r="AO59" s="463"/>
      <c r="AP59" s="463"/>
      <c r="AQ59" s="463"/>
      <c r="AR59" s="463"/>
      <c r="AS59" s="463"/>
      <c r="AT59" s="463"/>
      <c r="AU59" s="463"/>
      <c r="AV59" s="48"/>
      <c r="AW59" s="48"/>
    </row>
    <row r="60" spans="1:63" s="59" customFormat="1" ht="21" customHeight="1" x14ac:dyDescent="0.2">
      <c r="B60" s="464" t="str">
        <f>Coperta!B$46</f>
        <v>Conf.univ.dr.ing. Florin DRĂGAN</v>
      </c>
      <c r="C60" s="464"/>
      <c r="D60" s="464"/>
      <c r="E60" s="464"/>
      <c r="F60" s="464"/>
      <c r="G60" s="464"/>
      <c r="H60" s="464"/>
      <c r="I60" s="464"/>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4" t="str">
        <f>Coperta!N$46</f>
        <v>Conf.univ.dr.ing. Virgil STOICA</v>
      </c>
      <c r="AO60" s="464"/>
      <c r="AP60" s="464"/>
      <c r="AQ60" s="464"/>
      <c r="AR60" s="464"/>
      <c r="AS60" s="464"/>
      <c r="AT60" s="464"/>
      <c r="AU60" s="464"/>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7" t="s">
        <v>75</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row>
    <row r="68" spans="1:50" s="59" customFormat="1" ht="21" customHeight="1" thickBot="1" x14ac:dyDescent="0.25">
      <c r="A68" s="503" t="str">
        <f>A16</f>
        <v>Pentru seria de studenti 2021-2025</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row>
    <row r="69" spans="1:50" s="59" customFormat="1" ht="21" customHeight="1" thickTop="1" thickBot="1" x14ac:dyDescent="0.25">
      <c r="B69" s="484" t="str">
        <f>IF(ISBLANK($G$12),"ANUL III",CONCATENATE("ANUL III (20",$G$12+2,-20,$G$12+3,")"))</f>
        <v>ANUL III (2023-2024)</v>
      </c>
      <c r="C69" s="485"/>
      <c r="D69" s="485"/>
      <c r="E69" s="485"/>
      <c r="F69" s="485"/>
      <c r="G69" s="485"/>
      <c r="H69" s="485"/>
      <c r="I69" s="485"/>
      <c r="J69" s="485"/>
      <c r="K69" s="485"/>
      <c r="L69" s="485"/>
      <c r="M69" s="485"/>
      <c r="N69" s="485"/>
      <c r="O69" s="485"/>
      <c r="P69" s="485"/>
      <c r="Q69" s="485"/>
      <c r="R69" s="485"/>
      <c r="S69" s="485"/>
      <c r="T69" s="485"/>
      <c r="U69" s="485"/>
      <c r="V69" s="485"/>
      <c r="W69" s="485"/>
      <c r="X69" s="485"/>
      <c r="Y69" s="485"/>
      <c r="Z69" s="484" t="str">
        <f>IF(ISBLANK($G$12),"ANUL IV",CONCATENATE("ANUL IV (20",$G$12+3,-20,$G$12+4,")"))</f>
        <v>ANUL IV (2024-2025)</v>
      </c>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row>
    <row r="70" spans="1:50" s="58" customFormat="1" ht="21" customHeight="1" thickTop="1" thickBot="1" x14ac:dyDescent="0.3">
      <c r="A70" s="60"/>
      <c r="B70" s="484" t="s">
        <v>76</v>
      </c>
      <c r="C70" s="485"/>
      <c r="D70" s="485"/>
      <c r="E70" s="485"/>
      <c r="F70" s="485"/>
      <c r="G70" s="485"/>
      <c r="H70" s="485"/>
      <c r="I70" s="485"/>
      <c r="J70" s="485"/>
      <c r="K70" s="485"/>
      <c r="L70" s="485"/>
      <c r="M70" s="485"/>
      <c r="N70" s="484" t="s">
        <v>77</v>
      </c>
      <c r="O70" s="485"/>
      <c r="P70" s="485"/>
      <c r="Q70" s="485"/>
      <c r="R70" s="485"/>
      <c r="S70" s="485"/>
      <c r="T70" s="485"/>
      <c r="U70" s="485"/>
      <c r="V70" s="485"/>
      <c r="W70" s="485"/>
      <c r="X70" s="485"/>
      <c r="Y70" s="485"/>
      <c r="Z70" s="484" t="s">
        <v>78</v>
      </c>
      <c r="AA70" s="485"/>
      <c r="AB70" s="485"/>
      <c r="AC70" s="485"/>
      <c r="AD70" s="485"/>
      <c r="AE70" s="485"/>
      <c r="AF70" s="485"/>
      <c r="AG70" s="485"/>
      <c r="AH70" s="485"/>
      <c r="AI70" s="485"/>
      <c r="AJ70" s="485"/>
      <c r="AK70" s="485"/>
      <c r="AL70" s="484" t="s">
        <v>79</v>
      </c>
      <c r="AM70" s="485"/>
      <c r="AN70" s="485"/>
      <c r="AO70" s="485"/>
      <c r="AP70" s="485"/>
      <c r="AQ70" s="485"/>
      <c r="AR70" s="485"/>
      <c r="AS70" s="485"/>
      <c r="AT70" s="485"/>
      <c r="AU70" s="485"/>
      <c r="AV70" s="485"/>
      <c r="AW70" s="485"/>
    </row>
    <row r="71" spans="1:50" s="58" customFormat="1" ht="21" customHeight="1" thickTop="1" x14ac:dyDescent="0.25">
      <c r="A71" s="504" t="s">
        <v>53</v>
      </c>
      <c r="B71" s="494" t="s">
        <v>341</v>
      </c>
      <c r="C71" s="495"/>
      <c r="D71" s="495"/>
      <c r="E71" s="495"/>
      <c r="F71" s="495"/>
      <c r="G71" s="495"/>
      <c r="H71" s="495"/>
      <c r="I71" s="495"/>
      <c r="J71" s="495"/>
      <c r="K71" s="495"/>
      <c r="L71" s="495"/>
      <c r="M71" s="496"/>
      <c r="N71" s="494" t="s">
        <v>344</v>
      </c>
      <c r="O71" s="495"/>
      <c r="P71" s="495"/>
      <c r="Q71" s="495"/>
      <c r="R71" s="495"/>
      <c r="S71" s="495"/>
      <c r="T71" s="495"/>
      <c r="U71" s="495"/>
      <c r="V71" s="495"/>
      <c r="W71" s="495"/>
      <c r="X71" s="495"/>
      <c r="Y71" s="496"/>
      <c r="Z71" s="494" t="s">
        <v>342</v>
      </c>
      <c r="AA71" s="495"/>
      <c r="AB71" s="495"/>
      <c r="AC71" s="495"/>
      <c r="AD71" s="495"/>
      <c r="AE71" s="495"/>
      <c r="AF71" s="495"/>
      <c r="AG71" s="495"/>
      <c r="AH71" s="495"/>
      <c r="AI71" s="495"/>
      <c r="AJ71" s="495"/>
      <c r="AK71" s="496"/>
      <c r="AL71" s="494" t="s">
        <v>398</v>
      </c>
      <c r="AM71" s="495"/>
      <c r="AN71" s="495"/>
      <c r="AO71" s="495"/>
      <c r="AP71" s="495"/>
      <c r="AQ71" s="495"/>
      <c r="AR71" s="495"/>
      <c r="AS71" s="495"/>
      <c r="AT71" s="495"/>
      <c r="AU71" s="495"/>
      <c r="AV71" s="495"/>
      <c r="AW71" s="496"/>
    </row>
    <row r="72" spans="1:50" s="75" customFormat="1" ht="21" customHeight="1" x14ac:dyDescent="0.25">
      <c r="A72" s="505"/>
      <c r="B72" s="497"/>
      <c r="C72" s="498"/>
      <c r="D72" s="498"/>
      <c r="E72" s="498"/>
      <c r="F72" s="498"/>
      <c r="G72" s="498"/>
      <c r="H72" s="498"/>
      <c r="I72" s="498"/>
      <c r="J72" s="498"/>
      <c r="K72" s="498"/>
      <c r="L72" s="498"/>
      <c r="M72" s="499"/>
      <c r="N72" s="497"/>
      <c r="O72" s="498"/>
      <c r="P72" s="498"/>
      <c r="Q72" s="498"/>
      <c r="R72" s="498"/>
      <c r="S72" s="498"/>
      <c r="T72" s="498"/>
      <c r="U72" s="498"/>
      <c r="V72" s="498"/>
      <c r="W72" s="498"/>
      <c r="X72" s="498"/>
      <c r="Y72" s="499"/>
      <c r="Z72" s="497"/>
      <c r="AA72" s="498"/>
      <c r="AB72" s="498"/>
      <c r="AC72" s="498"/>
      <c r="AD72" s="498"/>
      <c r="AE72" s="498"/>
      <c r="AF72" s="498"/>
      <c r="AG72" s="498"/>
      <c r="AH72" s="498"/>
      <c r="AI72" s="498"/>
      <c r="AJ72" s="498"/>
      <c r="AK72" s="499"/>
      <c r="AL72" s="497"/>
      <c r="AM72" s="498"/>
      <c r="AN72" s="498"/>
      <c r="AO72" s="498"/>
      <c r="AP72" s="498"/>
      <c r="AQ72" s="498"/>
      <c r="AR72" s="498"/>
      <c r="AS72" s="498"/>
      <c r="AT72" s="498"/>
      <c r="AU72" s="498"/>
      <c r="AV72" s="498"/>
      <c r="AW72" s="499"/>
    </row>
    <row r="73" spans="1:50" s="75" customFormat="1" ht="21" customHeight="1" thickBot="1" x14ac:dyDescent="0.3">
      <c r="A73" s="506"/>
      <c r="B73" s="507" t="str">
        <f>IF(ISBLANK(B71),"",CONCATENATE($E$12,$F$12,".",$G$12,".","0",RIGHT($B$70,1),".",RIGHT(L73,1),$A71,IF(COUNTIFS(B71,"*op?ional*")=1,"-ij","")))</f>
        <v>L432.21.05.D1</v>
      </c>
      <c r="C73" s="508"/>
      <c r="D73" s="509"/>
      <c r="E73" s="305">
        <v>5</v>
      </c>
      <c r="F73" s="210" t="s">
        <v>5</v>
      </c>
      <c r="G73" s="205">
        <v>28</v>
      </c>
      <c r="H73" s="207">
        <v>0</v>
      </c>
      <c r="I73" s="207">
        <v>14</v>
      </c>
      <c r="J73" s="206">
        <v>28</v>
      </c>
      <c r="K73" s="209">
        <v>0</v>
      </c>
      <c r="L73" s="187" t="s">
        <v>54</v>
      </c>
      <c r="M73" s="187">
        <v>55</v>
      </c>
      <c r="N73" s="507" t="str">
        <f>IF(ISBLANK(N71),"",CONCATENATE($E$12,$F$12,".",$G$12,".","0",RIGHT($N$70,1),".",RIGHT(X73,1),$A71,IF(COUNTIFS(N71,"*op?ional*")=1,"-ij","")))</f>
        <v>L432.21.06.D1</v>
      </c>
      <c r="O73" s="508"/>
      <c r="P73" s="509"/>
      <c r="Q73" s="305">
        <v>3</v>
      </c>
      <c r="R73" s="210" t="s">
        <v>5</v>
      </c>
      <c r="S73" s="205">
        <v>28</v>
      </c>
      <c r="T73" s="207">
        <v>0</v>
      </c>
      <c r="U73" s="207">
        <v>14</v>
      </c>
      <c r="V73" s="206">
        <v>0</v>
      </c>
      <c r="W73" s="209">
        <v>0</v>
      </c>
      <c r="X73" s="187" t="s">
        <v>54</v>
      </c>
      <c r="Y73" s="187">
        <v>33</v>
      </c>
      <c r="Z73" s="507" t="str">
        <f>IF(ISBLANK(Z71),"",CONCATENATE($E$12,$F$12,".",$G$12,".","0",RIGHT($Z$70,1),".",RIGHT(AJ73,1),$A71,IF(COUNTIFS(Z71,"*op?ional*")=1,"-ij","")))</f>
        <v>L432.21.07.C1</v>
      </c>
      <c r="AA73" s="508"/>
      <c r="AB73" s="509"/>
      <c r="AC73" s="305">
        <v>3</v>
      </c>
      <c r="AD73" s="210" t="s">
        <v>295</v>
      </c>
      <c r="AE73" s="205">
        <v>28</v>
      </c>
      <c r="AF73" s="207">
        <v>28</v>
      </c>
      <c r="AG73" s="207">
        <v>0</v>
      </c>
      <c r="AH73" s="206">
        <v>0</v>
      </c>
      <c r="AI73" s="209">
        <v>0</v>
      </c>
      <c r="AJ73" s="187" t="s">
        <v>7</v>
      </c>
      <c r="AK73" s="187">
        <v>19</v>
      </c>
      <c r="AL73" s="507" t="str">
        <f>IF(ISBLANK(AL71), "",CONCATENATE($E$12,$F$12,".",$G$12,".","0",RIGHT($AL$70,1),".",RIGHT(AV73,1),$A71,IF(COUNTIFS(AL71,"*op?ional*")=1,"-ij","")))</f>
        <v>L432.21.08.S1-ij</v>
      </c>
      <c r="AM73" s="508"/>
      <c r="AN73" s="509"/>
      <c r="AO73" s="305">
        <v>4</v>
      </c>
      <c r="AP73" s="210" t="s">
        <v>5</v>
      </c>
      <c r="AQ73" s="205">
        <v>28</v>
      </c>
      <c r="AR73" s="207">
        <v>0</v>
      </c>
      <c r="AS73" s="207">
        <v>14</v>
      </c>
      <c r="AT73" s="206">
        <v>0</v>
      </c>
      <c r="AU73" s="209">
        <v>0</v>
      </c>
      <c r="AV73" s="187" t="s">
        <v>59</v>
      </c>
      <c r="AW73" s="187">
        <v>58</v>
      </c>
      <c r="AX73" s="75" t="s">
        <v>31</v>
      </c>
    </row>
    <row r="74" spans="1:50" s="75" customFormat="1" ht="21" customHeight="1" thickTop="1" x14ac:dyDescent="0.25">
      <c r="A74" s="504" t="s">
        <v>55</v>
      </c>
      <c r="B74" s="494" t="s">
        <v>350</v>
      </c>
      <c r="C74" s="495"/>
      <c r="D74" s="495"/>
      <c r="E74" s="495"/>
      <c r="F74" s="495"/>
      <c r="G74" s="495"/>
      <c r="H74" s="495"/>
      <c r="I74" s="495"/>
      <c r="J74" s="495"/>
      <c r="K74" s="495"/>
      <c r="L74" s="495"/>
      <c r="M74" s="496"/>
      <c r="N74" s="494" t="s">
        <v>415</v>
      </c>
      <c r="O74" s="495"/>
      <c r="P74" s="495"/>
      <c r="Q74" s="495"/>
      <c r="R74" s="495"/>
      <c r="S74" s="495"/>
      <c r="T74" s="495"/>
      <c r="U74" s="495"/>
      <c r="V74" s="495"/>
      <c r="W74" s="495"/>
      <c r="X74" s="495"/>
      <c r="Y74" s="496"/>
      <c r="Z74" s="494" t="s">
        <v>367</v>
      </c>
      <c r="AA74" s="495"/>
      <c r="AB74" s="495"/>
      <c r="AC74" s="495"/>
      <c r="AD74" s="495"/>
      <c r="AE74" s="495"/>
      <c r="AF74" s="495"/>
      <c r="AG74" s="495"/>
      <c r="AH74" s="495"/>
      <c r="AI74" s="495"/>
      <c r="AJ74" s="495"/>
      <c r="AK74" s="496"/>
      <c r="AL74" s="494" t="s">
        <v>399</v>
      </c>
      <c r="AM74" s="495"/>
      <c r="AN74" s="495"/>
      <c r="AO74" s="495"/>
      <c r="AP74" s="495"/>
      <c r="AQ74" s="495"/>
      <c r="AR74" s="495"/>
      <c r="AS74" s="495"/>
      <c r="AT74" s="495"/>
      <c r="AU74" s="495"/>
      <c r="AV74" s="495"/>
      <c r="AW74" s="496"/>
    </row>
    <row r="75" spans="1:50" s="75" customFormat="1" ht="21" customHeight="1" x14ac:dyDescent="0.25">
      <c r="A75" s="505"/>
      <c r="B75" s="497"/>
      <c r="C75" s="498"/>
      <c r="D75" s="498"/>
      <c r="E75" s="498"/>
      <c r="F75" s="498"/>
      <c r="G75" s="498"/>
      <c r="H75" s="498"/>
      <c r="I75" s="498"/>
      <c r="J75" s="498"/>
      <c r="K75" s="498"/>
      <c r="L75" s="498"/>
      <c r="M75" s="499"/>
      <c r="N75" s="497"/>
      <c r="O75" s="498"/>
      <c r="P75" s="498"/>
      <c r="Q75" s="498"/>
      <c r="R75" s="498"/>
      <c r="S75" s="498"/>
      <c r="T75" s="498"/>
      <c r="U75" s="498"/>
      <c r="V75" s="498"/>
      <c r="W75" s="498"/>
      <c r="X75" s="498"/>
      <c r="Y75" s="499"/>
      <c r="Z75" s="497"/>
      <c r="AA75" s="498"/>
      <c r="AB75" s="498"/>
      <c r="AC75" s="498"/>
      <c r="AD75" s="498"/>
      <c r="AE75" s="498"/>
      <c r="AF75" s="498"/>
      <c r="AG75" s="498"/>
      <c r="AH75" s="498"/>
      <c r="AI75" s="498"/>
      <c r="AJ75" s="498"/>
      <c r="AK75" s="499"/>
      <c r="AL75" s="497"/>
      <c r="AM75" s="498"/>
      <c r="AN75" s="498"/>
      <c r="AO75" s="498"/>
      <c r="AP75" s="498"/>
      <c r="AQ75" s="498"/>
      <c r="AR75" s="498"/>
      <c r="AS75" s="498"/>
      <c r="AT75" s="498"/>
      <c r="AU75" s="498"/>
      <c r="AV75" s="498"/>
      <c r="AW75" s="499"/>
    </row>
    <row r="76" spans="1:50" s="75" customFormat="1" ht="21" customHeight="1" thickBot="1" x14ac:dyDescent="0.3">
      <c r="A76" s="506"/>
      <c r="B76" s="507" t="str">
        <f>IF(ISBLANK(B74),"",CONCATENATE($E$12,$F$12,".",$G$12,".","0",RIGHT($B$70,1),".",RIGHT(L76,1),$A74,IF(COUNTIFS(B74,"*op?ional*")=1,"-ij","")))</f>
        <v>L432.21.05.D2</v>
      </c>
      <c r="C76" s="508"/>
      <c r="D76" s="509"/>
      <c r="E76" s="305">
        <v>4</v>
      </c>
      <c r="F76" s="210" t="s">
        <v>295</v>
      </c>
      <c r="G76" s="205">
        <v>28</v>
      </c>
      <c r="H76" s="207">
        <v>0</v>
      </c>
      <c r="I76" s="207">
        <v>14</v>
      </c>
      <c r="J76" s="206">
        <v>14</v>
      </c>
      <c r="K76" s="209">
        <v>0</v>
      </c>
      <c r="L76" s="187" t="s">
        <v>54</v>
      </c>
      <c r="M76" s="187">
        <v>44</v>
      </c>
      <c r="N76" s="507" t="str">
        <f>IF(ISBLANK(N74),"",CONCATENATE($E$12,$F$12,".",$G$12,".","0",RIGHT($N$70,1),".",RIGHT(X76,1),$A74,IF(COUNTIFS(N74,"*op?ional*")=1,"-ij","")))</f>
        <v>L432.21.06.D2-ij</v>
      </c>
      <c r="O76" s="508"/>
      <c r="P76" s="509"/>
      <c r="Q76" s="305">
        <v>4</v>
      </c>
      <c r="R76" s="210" t="s">
        <v>5</v>
      </c>
      <c r="S76" s="205">
        <v>28</v>
      </c>
      <c r="T76" s="207">
        <v>0</v>
      </c>
      <c r="U76" s="207">
        <v>14</v>
      </c>
      <c r="V76" s="206">
        <v>14</v>
      </c>
      <c r="W76" s="209">
        <v>0</v>
      </c>
      <c r="X76" s="187" t="s">
        <v>54</v>
      </c>
      <c r="Y76" s="187">
        <v>44</v>
      </c>
      <c r="Z76" s="507" t="str">
        <f>IF(ISBLANK(Z74),"",CONCATENATE($E$12,$F$12,".",$G$12,".","0",RIGHT($Z$70,1),".",RIGHT(AJ76,1),$A74,IF(COUNTIFS(Z74,"*op?ional*")=1,"-ij","")))</f>
        <v>L432.21.07.S2-ij</v>
      </c>
      <c r="AA76" s="508"/>
      <c r="AB76" s="509"/>
      <c r="AC76" s="305">
        <v>5</v>
      </c>
      <c r="AD76" s="210" t="s">
        <v>5</v>
      </c>
      <c r="AE76" s="205">
        <v>28</v>
      </c>
      <c r="AF76" s="207">
        <v>0</v>
      </c>
      <c r="AG76" s="207">
        <v>14</v>
      </c>
      <c r="AH76" s="206">
        <v>14</v>
      </c>
      <c r="AI76" s="209">
        <v>0</v>
      </c>
      <c r="AJ76" s="187" t="s">
        <v>59</v>
      </c>
      <c r="AK76" s="187">
        <v>69</v>
      </c>
      <c r="AL76" s="507" t="str">
        <f>IF(ISBLANK(AL74), "",CONCATENATE($E$12,$F$12,".",$G$12,".","0",RIGHT($AL$70,1),".",RIGHT(AV76,1),$A74,IF(COUNTIFS(AL74,"*op?ional*")=1,"-ij","")))</f>
        <v>L432.21.08.C2-ij</v>
      </c>
      <c r="AM76" s="508"/>
      <c r="AN76" s="509"/>
      <c r="AO76" s="305">
        <v>2</v>
      </c>
      <c r="AP76" s="210" t="s">
        <v>295</v>
      </c>
      <c r="AQ76" s="205">
        <v>0</v>
      </c>
      <c r="AR76" s="207">
        <v>14</v>
      </c>
      <c r="AS76" s="207">
        <v>0</v>
      </c>
      <c r="AT76" s="206">
        <v>0</v>
      </c>
      <c r="AU76" s="209">
        <v>0</v>
      </c>
      <c r="AV76" s="187" t="s">
        <v>7</v>
      </c>
      <c r="AW76" s="187">
        <v>36</v>
      </c>
    </row>
    <row r="77" spans="1:50" s="75" customFormat="1" ht="21" customHeight="1" thickTop="1" x14ac:dyDescent="0.25">
      <c r="A77" s="504" t="s">
        <v>56</v>
      </c>
      <c r="B77" s="494" t="s">
        <v>351</v>
      </c>
      <c r="C77" s="495"/>
      <c r="D77" s="495"/>
      <c r="E77" s="495"/>
      <c r="F77" s="495"/>
      <c r="G77" s="495"/>
      <c r="H77" s="495"/>
      <c r="I77" s="495"/>
      <c r="J77" s="495"/>
      <c r="K77" s="495"/>
      <c r="L77" s="495"/>
      <c r="M77" s="496"/>
      <c r="N77" s="494" t="s">
        <v>416</v>
      </c>
      <c r="O77" s="495"/>
      <c r="P77" s="495"/>
      <c r="Q77" s="495"/>
      <c r="R77" s="495"/>
      <c r="S77" s="495"/>
      <c r="T77" s="495"/>
      <c r="U77" s="495"/>
      <c r="V77" s="495"/>
      <c r="W77" s="495"/>
      <c r="X77" s="495"/>
      <c r="Y77" s="496"/>
      <c r="Z77" s="494" t="s">
        <v>368</v>
      </c>
      <c r="AA77" s="495"/>
      <c r="AB77" s="495"/>
      <c r="AC77" s="495"/>
      <c r="AD77" s="495"/>
      <c r="AE77" s="495"/>
      <c r="AF77" s="495"/>
      <c r="AG77" s="495"/>
      <c r="AH77" s="495"/>
      <c r="AI77" s="495"/>
      <c r="AJ77" s="495"/>
      <c r="AK77" s="496"/>
      <c r="AL77" s="494" t="s">
        <v>369</v>
      </c>
      <c r="AM77" s="495"/>
      <c r="AN77" s="495"/>
      <c r="AO77" s="495"/>
      <c r="AP77" s="495"/>
      <c r="AQ77" s="495"/>
      <c r="AR77" s="495"/>
      <c r="AS77" s="495"/>
      <c r="AT77" s="495"/>
      <c r="AU77" s="495"/>
      <c r="AV77" s="495"/>
      <c r="AW77" s="496"/>
    </row>
    <row r="78" spans="1:50" s="75" customFormat="1" ht="21" customHeight="1" x14ac:dyDescent="0.25">
      <c r="A78" s="505"/>
      <c r="B78" s="497"/>
      <c r="C78" s="498"/>
      <c r="D78" s="498"/>
      <c r="E78" s="498"/>
      <c r="F78" s="498"/>
      <c r="G78" s="498"/>
      <c r="H78" s="498"/>
      <c r="I78" s="498"/>
      <c r="J78" s="498"/>
      <c r="K78" s="498"/>
      <c r="L78" s="498"/>
      <c r="M78" s="499"/>
      <c r="N78" s="497"/>
      <c r="O78" s="498"/>
      <c r="P78" s="498"/>
      <c r="Q78" s="498"/>
      <c r="R78" s="498"/>
      <c r="S78" s="498"/>
      <c r="T78" s="498"/>
      <c r="U78" s="498"/>
      <c r="V78" s="498"/>
      <c r="W78" s="498"/>
      <c r="X78" s="498"/>
      <c r="Y78" s="499"/>
      <c r="Z78" s="497"/>
      <c r="AA78" s="498"/>
      <c r="AB78" s="498"/>
      <c r="AC78" s="498"/>
      <c r="AD78" s="498"/>
      <c r="AE78" s="498"/>
      <c r="AF78" s="498"/>
      <c r="AG78" s="498"/>
      <c r="AH78" s="498"/>
      <c r="AI78" s="498"/>
      <c r="AJ78" s="498"/>
      <c r="AK78" s="499"/>
      <c r="AL78" s="497"/>
      <c r="AM78" s="498"/>
      <c r="AN78" s="498"/>
      <c r="AO78" s="498"/>
      <c r="AP78" s="498"/>
      <c r="AQ78" s="498"/>
      <c r="AR78" s="498"/>
      <c r="AS78" s="498"/>
      <c r="AT78" s="498"/>
      <c r="AU78" s="498"/>
      <c r="AV78" s="498"/>
      <c r="AW78" s="499"/>
    </row>
    <row r="79" spans="1:50" s="75" customFormat="1" ht="21" customHeight="1" thickBot="1" x14ac:dyDescent="0.3">
      <c r="A79" s="506"/>
      <c r="B79" s="507" t="str">
        <f>IF(ISBLANK(B77),"",CONCATENATE($E$12,$F$12,".",$G$12,".","0",RIGHT($B$70,1),".",RIGHT(L79,1),$A77,IF(COUNTIFS(B77,"*op?ional*")=1,"-ij","")))</f>
        <v>L432.21.05.S3</v>
      </c>
      <c r="C79" s="508"/>
      <c r="D79" s="509"/>
      <c r="E79" s="305">
        <v>4</v>
      </c>
      <c r="F79" s="210" t="s">
        <v>5</v>
      </c>
      <c r="G79" s="205">
        <v>28</v>
      </c>
      <c r="H79" s="207">
        <v>0</v>
      </c>
      <c r="I79" s="207">
        <v>14</v>
      </c>
      <c r="J79" s="206">
        <v>0</v>
      </c>
      <c r="K79" s="209">
        <v>0</v>
      </c>
      <c r="L79" s="187" t="s">
        <v>59</v>
      </c>
      <c r="M79" s="187">
        <v>58</v>
      </c>
      <c r="N79" s="507" t="str">
        <f>IF(ISBLANK(N77),"",CONCATENATE($E$12,$F$12,".",$G$12,".","0",RIGHT($N$70,1),".",RIGHT(X79,1),$A77,IF(COUNTIFS(N77,"*op?ional*")=1,"-ij","")))</f>
        <v>L432.21.06.D3-ij</v>
      </c>
      <c r="O79" s="508"/>
      <c r="P79" s="509"/>
      <c r="Q79" s="305">
        <v>4</v>
      </c>
      <c r="R79" s="210" t="s">
        <v>5</v>
      </c>
      <c r="S79" s="205">
        <v>28</v>
      </c>
      <c r="T79" s="207">
        <v>0</v>
      </c>
      <c r="U79" s="207">
        <v>21</v>
      </c>
      <c r="V79" s="206">
        <v>14</v>
      </c>
      <c r="W79" s="209">
        <v>0</v>
      </c>
      <c r="X79" s="187" t="s">
        <v>54</v>
      </c>
      <c r="Y79" s="187">
        <v>37</v>
      </c>
      <c r="Z79" s="507" t="str">
        <f>IF(ISBLANK(Z77),"",CONCATENATE($E$12,$F$12,".",$G$12,".","0",RIGHT($Z$70,1),".",RIGHT(AJ79,1),$A77,IF(COUNTIFS(Z77,"*op?ional*")=1,"-ij","")))</f>
        <v>L432.21.07.S3-ij</v>
      </c>
      <c r="AA79" s="508"/>
      <c r="AB79" s="509"/>
      <c r="AC79" s="305">
        <v>5</v>
      </c>
      <c r="AD79" s="210" t="s">
        <v>5</v>
      </c>
      <c r="AE79" s="205">
        <v>28</v>
      </c>
      <c r="AF79" s="207">
        <v>0</v>
      </c>
      <c r="AG79" s="207">
        <v>14</v>
      </c>
      <c r="AH79" s="206">
        <v>14</v>
      </c>
      <c r="AI79" s="209">
        <v>0</v>
      </c>
      <c r="AJ79" s="187" t="s">
        <v>59</v>
      </c>
      <c r="AK79" s="187">
        <v>69</v>
      </c>
      <c r="AL79" s="507" t="str">
        <f>IF(ISBLANK(AL77), "",CONCATENATE($E$12,$F$12,".",$G$12,".","0",RIGHT($AL$70,1),".",RIGHT(AV79,1),$A77,IF(COUNTIFS(AL77,"*op?ional*")=1,"-ij","")))</f>
        <v>L432.21.08.S3-ij</v>
      </c>
      <c r="AM79" s="508"/>
      <c r="AN79" s="509"/>
      <c r="AO79" s="305">
        <v>5</v>
      </c>
      <c r="AP79" s="210" t="s">
        <v>295</v>
      </c>
      <c r="AQ79" s="205">
        <v>28</v>
      </c>
      <c r="AR79" s="207">
        <v>0</v>
      </c>
      <c r="AS79" s="207">
        <v>14</v>
      </c>
      <c r="AT79" s="206">
        <v>14</v>
      </c>
      <c r="AU79" s="209">
        <v>0</v>
      </c>
      <c r="AV79" s="187" t="s">
        <v>59</v>
      </c>
      <c r="AW79" s="187">
        <v>69</v>
      </c>
    </row>
    <row r="80" spans="1:50" s="75" customFormat="1" ht="21" customHeight="1" thickTop="1" x14ac:dyDescent="0.25">
      <c r="A80" s="504" t="s">
        <v>57</v>
      </c>
      <c r="B80" s="494" t="s">
        <v>352</v>
      </c>
      <c r="C80" s="495"/>
      <c r="D80" s="495"/>
      <c r="E80" s="495"/>
      <c r="F80" s="495"/>
      <c r="G80" s="495"/>
      <c r="H80" s="495"/>
      <c r="I80" s="495"/>
      <c r="J80" s="495"/>
      <c r="K80" s="495"/>
      <c r="L80" s="495"/>
      <c r="M80" s="496"/>
      <c r="N80" s="494" t="s">
        <v>353</v>
      </c>
      <c r="O80" s="495"/>
      <c r="P80" s="495"/>
      <c r="Q80" s="495"/>
      <c r="R80" s="495"/>
      <c r="S80" s="495"/>
      <c r="T80" s="495"/>
      <c r="U80" s="495"/>
      <c r="V80" s="495"/>
      <c r="W80" s="495"/>
      <c r="X80" s="495"/>
      <c r="Y80" s="496"/>
      <c r="Z80" s="494" t="s">
        <v>370</v>
      </c>
      <c r="AA80" s="495"/>
      <c r="AB80" s="495"/>
      <c r="AC80" s="495"/>
      <c r="AD80" s="495"/>
      <c r="AE80" s="495"/>
      <c r="AF80" s="495"/>
      <c r="AG80" s="495"/>
      <c r="AH80" s="495"/>
      <c r="AI80" s="495"/>
      <c r="AJ80" s="495"/>
      <c r="AK80" s="496"/>
      <c r="AL80" s="494" t="s">
        <v>371</v>
      </c>
      <c r="AM80" s="495"/>
      <c r="AN80" s="495"/>
      <c r="AO80" s="495"/>
      <c r="AP80" s="495"/>
      <c r="AQ80" s="495"/>
      <c r="AR80" s="495"/>
      <c r="AS80" s="495"/>
      <c r="AT80" s="495"/>
      <c r="AU80" s="495"/>
      <c r="AV80" s="495"/>
      <c r="AW80" s="496"/>
    </row>
    <row r="81" spans="1:49" s="75" customFormat="1" ht="21" customHeight="1" x14ac:dyDescent="0.25">
      <c r="A81" s="505"/>
      <c r="B81" s="497"/>
      <c r="C81" s="498"/>
      <c r="D81" s="498"/>
      <c r="E81" s="498"/>
      <c r="F81" s="498"/>
      <c r="G81" s="498"/>
      <c r="H81" s="498"/>
      <c r="I81" s="498"/>
      <c r="J81" s="498"/>
      <c r="K81" s="498"/>
      <c r="L81" s="498"/>
      <c r="M81" s="499"/>
      <c r="N81" s="497"/>
      <c r="O81" s="498"/>
      <c r="P81" s="498"/>
      <c r="Q81" s="498"/>
      <c r="R81" s="498"/>
      <c r="S81" s="498"/>
      <c r="T81" s="498"/>
      <c r="U81" s="498"/>
      <c r="V81" s="498"/>
      <c r="W81" s="498"/>
      <c r="X81" s="498"/>
      <c r="Y81" s="499"/>
      <c r="Z81" s="497"/>
      <c r="AA81" s="498"/>
      <c r="AB81" s="498"/>
      <c r="AC81" s="498"/>
      <c r="AD81" s="498"/>
      <c r="AE81" s="498"/>
      <c r="AF81" s="498"/>
      <c r="AG81" s="498"/>
      <c r="AH81" s="498"/>
      <c r="AI81" s="498"/>
      <c r="AJ81" s="498"/>
      <c r="AK81" s="499"/>
      <c r="AL81" s="497"/>
      <c r="AM81" s="498"/>
      <c r="AN81" s="498"/>
      <c r="AO81" s="498"/>
      <c r="AP81" s="498"/>
      <c r="AQ81" s="498"/>
      <c r="AR81" s="498"/>
      <c r="AS81" s="498"/>
      <c r="AT81" s="498"/>
      <c r="AU81" s="498"/>
      <c r="AV81" s="498"/>
      <c r="AW81" s="499"/>
    </row>
    <row r="82" spans="1:49" s="75" customFormat="1" ht="21" customHeight="1" thickBot="1" x14ac:dyDescent="0.3">
      <c r="A82" s="506"/>
      <c r="B82" s="507" t="str">
        <f>IF(ISBLANK(B80),"",CONCATENATE($E$12,$F$12,".",$G$12,".","0",RIGHT($B$70,1),".",RIGHT(L82,1),$A80,IF(COUNTIFS(B80,"*op?ional*")=1,"-ij","")))</f>
        <v>L432.21.05.C4</v>
      </c>
      <c r="C82" s="508"/>
      <c r="D82" s="509"/>
      <c r="E82" s="305">
        <v>3</v>
      </c>
      <c r="F82" s="210" t="s">
        <v>295</v>
      </c>
      <c r="G82" s="205">
        <v>28</v>
      </c>
      <c r="H82" s="207">
        <v>0</v>
      </c>
      <c r="I82" s="207">
        <v>14</v>
      </c>
      <c r="J82" s="206">
        <v>0</v>
      </c>
      <c r="K82" s="209">
        <v>0</v>
      </c>
      <c r="L82" s="187" t="s">
        <v>7</v>
      </c>
      <c r="M82" s="187">
        <v>33</v>
      </c>
      <c r="N82" s="507" t="str">
        <f>IF(ISBLANK(N80),"",CONCATENATE($E$12,$F$12,".",$G$12,".","0",RIGHT($N$70,1),".",RIGHT(X82,1),$A80,IF(COUNTIFS(N80,"*op?ional*")=1,"-ij","")))</f>
        <v>L432.21.06.S4</v>
      </c>
      <c r="O82" s="508"/>
      <c r="P82" s="509"/>
      <c r="Q82" s="305">
        <v>4</v>
      </c>
      <c r="R82" s="210" t="s">
        <v>5</v>
      </c>
      <c r="S82" s="205">
        <v>28</v>
      </c>
      <c r="T82" s="207">
        <v>0</v>
      </c>
      <c r="U82" s="207">
        <v>14</v>
      </c>
      <c r="V82" s="206">
        <v>0</v>
      </c>
      <c r="W82" s="209">
        <v>0</v>
      </c>
      <c r="X82" s="187" t="s">
        <v>59</v>
      </c>
      <c r="Y82" s="187">
        <v>58</v>
      </c>
      <c r="Z82" s="507" t="str">
        <f>IF(ISBLANK(Z80),"",CONCATENATE($E$12,$F$12,".",$G$12,".","0",RIGHT($Z$70,1),".",RIGHT(AJ82,1),$A80,IF(COUNTIFS(Z80,"*op?ional*")=1,"-ij","")))</f>
        <v>L432.21.07.S4-ij</v>
      </c>
      <c r="AA82" s="508"/>
      <c r="AB82" s="509"/>
      <c r="AC82" s="305">
        <v>5</v>
      </c>
      <c r="AD82" s="210" t="s">
        <v>5</v>
      </c>
      <c r="AE82" s="205">
        <v>28</v>
      </c>
      <c r="AF82" s="207">
        <v>0</v>
      </c>
      <c r="AG82" s="207">
        <v>14</v>
      </c>
      <c r="AH82" s="206">
        <v>14</v>
      </c>
      <c r="AI82" s="209">
        <v>0</v>
      </c>
      <c r="AJ82" s="187" t="s">
        <v>59</v>
      </c>
      <c r="AK82" s="187">
        <v>69</v>
      </c>
      <c r="AL82" s="507" t="str">
        <f>IF(ISBLANK(AL80), "",CONCATENATE($E$12,$F$12,".",$G$12,".","0",RIGHT($AL$70,1),".",RIGHT(AV82,1),$A80,IF(COUNTIFS(AL80,"*op?ional*")=1,"-ij","")))</f>
        <v>L432.21.08.S4-ij</v>
      </c>
      <c r="AM82" s="508"/>
      <c r="AN82" s="509"/>
      <c r="AO82" s="305">
        <v>5</v>
      </c>
      <c r="AP82" s="210" t="s">
        <v>5</v>
      </c>
      <c r="AQ82" s="205">
        <v>28</v>
      </c>
      <c r="AR82" s="207">
        <v>0</v>
      </c>
      <c r="AS82" s="207">
        <v>14</v>
      </c>
      <c r="AT82" s="206">
        <v>14</v>
      </c>
      <c r="AU82" s="209">
        <v>0</v>
      </c>
      <c r="AV82" s="187" t="s">
        <v>59</v>
      </c>
      <c r="AW82" s="187">
        <v>69</v>
      </c>
    </row>
    <row r="83" spans="1:49" s="75" customFormat="1" ht="21" customHeight="1" thickTop="1" x14ac:dyDescent="0.25">
      <c r="A83" s="504" t="s">
        <v>58</v>
      </c>
      <c r="B83" s="494" t="s">
        <v>343</v>
      </c>
      <c r="C83" s="495"/>
      <c r="D83" s="495"/>
      <c r="E83" s="495"/>
      <c r="F83" s="495"/>
      <c r="G83" s="495"/>
      <c r="H83" s="495"/>
      <c r="I83" s="495"/>
      <c r="J83" s="495"/>
      <c r="K83" s="495"/>
      <c r="L83" s="495"/>
      <c r="M83" s="496"/>
      <c r="N83" s="494" t="s">
        <v>354</v>
      </c>
      <c r="O83" s="495"/>
      <c r="P83" s="495"/>
      <c r="Q83" s="495"/>
      <c r="R83" s="495"/>
      <c r="S83" s="495"/>
      <c r="T83" s="495"/>
      <c r="U83" s="495"/>
      <c r="V83" s="495"/>
      <c r="W83" s="495"/>
      <c r="X83" s="495"/>
      <c r="Y83" s="496"/>
      <c r="Z83" s="494" t="s">
        <v>372</v>
      </c>
      <c r="AA83" s="495"/>
      <c r="AB83" s="495"/>
      <c r="AC83" s="495"/>
      <c r="AD83" s="495"/>
      <c r="AE83" s="495"/>
      <c r="AF83" s="495"/>
      <c r="AG83" s="495"/>
      <c r="AH83" s="495"/>
      <c r="AI83" s="495"/>
      <c r="AJ83" s="495"/>
      <c r="AK83" s="496"/>
      <c r="AL83" s="494" t="s">
        <v>373</v>
      </c>
      <c r="AM83" s="495"/>
      <c r="AN83" s="495"/>
      <c r="AO83" s="495"/>
      <c r="AP83" s="495"/>
      <c r="AQ83" s="495"/>
      <c r="AR83" s="495"/>
      <c r="AS83" s="495"/>
      <c r="AT83" s="495"/>
      <c r="AU83" s="495"/>
      <c r="AV83" s="495"/>
      <c r="AW83" s="496"/>
    </row>
    <row r="84" spans="1:49" s="75" customFormat="1" ht="21" customHeight="1" x14ac:dyDescent="0.25">
      <c r="A84" s="505"/>
      <c r="B84" s="497"/>
      <c r="C84" s="498"/>
      <c r="D84" s="498"/>
      <c r="E84" s="498"/>
      <c r="F84" s="498"/>
      <c r="G84" s="498"/>
      <c r="H84" s="498"/>
      <c r="I84" s="498"/>
      <c r="J84" s="498"/>
      <c r="K84" s="498"/>
      <c r="L84" s="498"/>
      <c r="M84" s="499"/>
      <c r="N84" s="497"/>
      <c r="O84" s="498"/>
      <c r="P84" s="498"/>
      <c r="Q84" s="498"/>
      <c r="R84" s="498"/>
      <c r="S84" s="498"/>
      <c r="T84" s="498"/>
      <c r="U84" s="498"/>
      <c r="V84" s="498"/>
      <c r="W84" s="498"/>
      <c r="X84" s="498"/>
      <c r="Y84" s="499"/>
      <c r="Z84" s="497"/>
      <c r="AA84" s="498"/>
      <c r="AB84" s="498"/>
      <c r="AC84" s="498"/>
      <c r="AD84" s="498"/>
      <c r="AE84" s="498"/>
      <c r="AF84" s="498"/>
      <c r="AG84" s="498"/>
      <c r="AH84" s="498"/>
      <c r="AI84" s="498"/>
      <c r="AJ84" s="498"/>
      <c r="AK84" s="499"/>
      <c r="AL84" s="497"/>
      <c r="AM84" s="498"/>
      <c r="AN84" s="498"/>
      <c r="AO84" s="498"/>
      <c r="AP84" s="498"/>
      <c r="AQ84" s="498"/>
      <c r="AR84" s="498"/>
      <c r="AS84" s="498"/>
      <c r="AT84" s="498"/>
      <c r="AU84" s="498"/>
      <c r="AV84" s="498"/>
      <c r="AW84" s="499"/>
    </row>
    <row r="85" spans="1:49" s="75" customFormat="1" ht="21" customHeight="1" thickBot="1" x14ac:dyDescent="0.3">
      <c r="A85" s="506"/>
      <c r="B85" s="507" t="str">
        <f>IF(ISBLANK(B83),"",CONCATENATE($E$12,$F$12,".",$G$12,".","0",RIGHT($B$70,1),".",RIGHT(L85,1),$A83,IF(COUNTIFS(B83,"*op?ional*")=1,"-ij","")))</f>
        <v>L432.21.05.D5</v>
      </c>
      <c r="C85" s="508"/>
      <c r="D85" s="509"/>
      <c r="E85" s="305">
        <v>5</v>
      </c>
      <c r="F85" s="210" t="s">
        <v>295</v>
      </c>
      <c r="G85" s="205">
        <v>14</v>
      </c>
      <c r="H85" s="207">
        <v>0</v>
      </c>
      <c r="I85" s="207">
        <v>42</v>
      </c>
      <c r="J85" s="206">
        <v>0</v>
      </c>
      <c r="K85" s="209">
        <v>0</v>
      </c>
      <c r="L85" s="187" t="s">
        <v>54</v>
      </c>
      <c r="M85" s="187">
        <v>69</v>
      </c>
      <c r="N85" s="507" t="str">
        <f>IF(ISBLANK(N83),"",CONCATENATE($E$12,$F$12,".",$G$12,".","0",RIGHT($N$70,1),".",RIGHT(X85,1),$A83,IF(COUNTIFS(N83,"*op?ional*")=1,"-ij","")))</f>
        <v>L432.21.06.S5</v>
      </c>
      <c r="O85" s="508"/>
      <c r="P85" s="509"/>
      <c r="Q85" s="305">
        <v>3</v>
      </c>
      <c r="R85" s="210" t="s">
        <v>295</v>
      </c>
      <c r="S85" s="205">
        <v>28</v>
      </c>
      <c r="T85" s="207">
        <v>0</v>
      </c>
      <c r="U85" s="207">
        <v>0</v>
      </c>
      <c r="V85" s="206">
        <v>21</v>
      </c>
      <c r="W85" s="209">
        <v>0</v>
      </c>
      <c r="X85" s="187" t="s">
        <v>59</v>
      </c>
      <c r="Y85" s="187">
        <v>26</v>
      </c>
      <c r="Z85" s="507" t="str">
        <f>IF(ISBLANK(Z83),"",CONCATENATE($E$12,$F$12,".",$G$12,".","0",RIGHT($Z$70,1),".",RIGHT(AJ85,1),$A83,IF(COUNTIFS(Z83,"*op?ional*")=1,"-ij","")))</f>
        <v>L432.21.07.S5-ij</v>
      </c>
      <c r="AA85" s="508"/>
      <c r="AB85" s="509"/>
      <c r="AC85" s="305">
        <v>5</v>
      </c>
      <c r="AD85" s="210" t="s">
        <v>5</v>
      </c>
      <c r="AE85" s="205">
        <v>28</v>
      </c>
      <c r="AF85" s="207">
        <v>0</v>
      </c>
      <c r="AG85" s="207">
        <v>14</v>
      </c>
      <c r="AH85" s="206">
        <v>14</v>
      </c>
      <c r="AI85" s="209">
        <v>0</v>
      </c>
      <c r="AJ85" s="187" t="s">
        <v>59</v>
      </c>
      <c r="AK85" s="187">
        <v>69</v>
      </c>
      <c r="AL85" s="507" t="str">
        <f>IF(ISBLANK(AL83), "",CONCATENATE($E$12,$F$12,".",$G$12,".","0",RIGHT($AL$70,1),".",RIGHT(AV85,1),$A83,IF(COUNTIFS(AL83,"*op?ional*")=1,"-ij","")))</f>
        <v>L432.21.08.S5-ij</v>
      </c>
      <c r="AM85" s="508"/>
      <c r="AN85" s="509"/>
      <c r="AO85" s="305">
        <v>5</v>
      </c>
      <c r="AP85" s="210" t="s">
        <v>5</v>
      </c>
      <c r="AQ85" s="205">
        <v>28</v>
      </c>
      <c r="AR85" s="207">
        <v>0</v>
      </c>
      <c r="AS85" s="207">
        <v>28</v>
      </c>
      <c r="AT85" s="206">
        <v>0</v>
      </c>
      <c r="AU85" s="209">
        <v>0</v>
      </c>
      <c r="AV85" s="187" t="s">
        <v>59</v>
      </c>
      <c r="AW85" s="187">
        <v>69</v>
      </c>
    </row>
    <row r="86" spans="1:49" s="75" customFormat="1" ht="21" customHeight="1" thickTop="1" x14ac:dyDescent="0.25">
      <c r="A86" s="504" t="s">
        <v>60</v>
      </c>
      <c r="B86" s="494" t="s">
        <v>355</v>
      </c>
      <c r="C86" s="495"/>
      <c r="D86" s="495"/>
      <c r="E86" s="495"/>
      <c r="F86" s="495"/>
      <c r="G86" s="495"/>
      <c r="H86" s="495"/>
      <c r="I86" s="495"/>
      <c r="J86" s="495"/>
      <c r="K86" s="495"/>
      <c r="L86" s="495"/>
      <c r="M86" s="496"/>
      <c r="N86" s="494" t="s">
        <v>356</v>
      </c>
      <c r="O86" s="495"/>
      <c r="P86" s="495"/>
      <c r="Q86" s="495"/>
      <c r="R86" s="495"/>
      <c r="S86" s="495"/>
      <c r="T86" s="495"/>
      <c r="U86" s="495"/>
      <c r="V86" s="495"/>
      <c r="W86" s="495"/>
      <c r="X86" s="495"/>
      <c r="Y86" s="496"/>
      <c r="Z86" s="494" t="s">
        <v>374</v>
      </c>
      <c r="AA86" s="495"/>
      <c r="AB86" s="495"/>
      <c r="AC86" s="495"/>
      <c r="AD86" s="495"/>
      <c r="AE86" s="495"/>
      <c r="AF86" s="495"/>
      <c r="AG86" s="495"/>
      <c r="AH86" s="495"/>
      <c r="AI86" s="495"/>
      <c r="AJ86" s="495"/>
      <c r="AK86" s="496"/>
      <c r="AL86" s="494" t="s">
        <v>375</v>
      </c>
      <c r="AM86" s="495"/>
      <c r="AN86" s="495"/>
      <c r="AO86" s="495"/>
      <c r="AP86" s="495"/>
      <c r="AQ86" s="495"/>
      <c r="AR86" s="495"/>
      <c r="AS86" s="495"/>
      <c r="AT86" s="495"/>
      <c r="AU86" s="495"/>
      <c r="AV86" s="495"/>
      <c r="AW86" s="496"/>
    </row>
    <row r="87" spans="1:49" s="75" customFormat="1" ht="21" customHeight="1" x14ac:dyDescent="0.25">
      <c r="A87" s="505"/>
      <c r="B87" s="497"/>
      <c r="C87" s="498"/>
      <c r="D87" s="498"/>
      <c r="E87" s="498"/>
      <c r="F87" s="498"/>
      <c r="G87" s="498"/>
      <c r="H87" s="498"/>
      <c r="I87" s="498"/>
      <c r="J87" s="498"/>
      <c r="K87" s="498"/>
      <c r="L87" s="498"/>
      <c r="M87" s="499"/>
      <c r="N87" s="497"/>
      <c r="O87" s="498"/>
      <c r="P87" s="498"/>
      <c r="Q87" s="498"/>
      <c r="R87" s="498"/>
      <c r="S87" s="498"/>
      <c r="T87" s="498"/>
      <c r="U87" s="498"/>
      <c r="V87" s="498"/>
      <c r="W87" s="498"/>
      <c r="X87" s="498"/>
      <c r="Y87" s="499"/>
      <c r="Z87" s="497"/>
      <c r="AA87" s="498"/>
      <c r="AB87" s="498"/>
      <c r="AC87" s="498"/>
      <c r="AD87" s="498"/>
      <c r="AE87" s="498"/>
      <c r="AF87" s="498"/>
      <c r="AG87" s="498"/>
      <c r="AH87" s="498"/>
      <c r="AI87" s="498"/>
      <c r="AJ87" s="498"/>
      <c r="AK87" s="499"/>
      <c r="AL87" s="497"/>
      <c r="AM87" s="498"/>
      <c r="AN87" s="498"/>
      <c r="AO87" s="498"/>
      <c r="AP87" s="498"/>
      <c r="AQ87" s="498"/>
      <c r="AR87" s="498"/>
      <c r="AS87" s="498"/>
      <c r="AT87" s="498"/>
      <c r="AU87" s="498"/>
      <c r="AV87" s="498"/>
      <c r="AW87" s="499"/>
    </row>
    <row r="88" spans="1:49" s="75" customFormat="1" ht="21" customHeight="1" thickBot="1" x14ac:dyDescent="0.3">
      <c r="A88" s="506"/>
      <c r="B88" s="507" t="str">
        <f>IF(ISBLANK(B86),"",CONCATENATE($E$12,$F$12,".",$G$12,".","0",RIGHT($B$70,1),".",RIGHT(L88,1),$A86,IF(COUNTIFS(B86,"*op?ional*")=1,"-ij","")))</f>
        <v>L432.21.05.D6</v>
      </c>
      <c r="C88" s="508"/>
      <c r="D88" s="509"/>
      <c r="E88" s="305">
        <v>4</v>
      </c>
      <c r="F88" s="210" t="s">
        <v>5</v>
      </c>
      <c r="G88" s="205">
        <v>28</v>
      </c>
      <c r="H88" s="207">
        <v>0</v>
      </c>
      <c r="I88" s="207">
        <v>28</v>
      </c>
      <c r="J88" s="206">
        <v>0</v>
      </c>
      <c r="K88" s="209">
        <v>0</v>
      </c>
      <c r="L88" s="187" t="s">
        <v>54</v>
      </c>
      <c r="M88" s="187">
        <v>44</v>
      </c>
      <c r="N88" s="507" t="str">
        <f>IF(ISBLANK(N86),"",CONCATENATE($E$12,$F$12,".",$G$12,".","0",RIGHT($N$70,1),".",RIGHT(X88,1),$A86,IF(COUNTIFS(N86,"*op?ional*")=1,"-ij","")))</f>
        <v>L432.21.06.D6</v>
      </c>
      <c r="O88" s="508"/>
      <c r="P88" s="509"/>
      <c r="Q88" s="305">
        <v>4</v>
      </c>
      <c r="R88" s="210" t="s">
        <v>5</v>
      </c>
      <c r="S88" s="205">
        <v>28</v>
      </c>
      <c r="T88" s="207">
        <v>0</v>
      </c>
      <c r="U88" s="207">
        <v>14</v>
      </c>
      <c r="V88" s="206">
        <v>14</v>
      </c>
      <c r="W88" s="209">
        <v>0</v>
      </c>
      <c r="X88" s="187" t="s">
        <v>54</v>
      </c>
      <c r="Y88" s="187">
        <v>44</v>
      </c>
      <c r="Z88" s="507" t="str">
        <f>IF(ISBLANK(Z86),"",CONCATENATE($E$12,$F$12,".",$G$12,".","0",RIGHT($Z$70,1),".",RIGHT(AJ88,1),$A86,IF(COUNTIFS(Z86,"*op?ional*")=1,"-ij","")))</f>
        <v>L432.21.07.S6-ij</v>
      </c>
      <c r="AA88" s="508"/>
      <c r="AB88" s="509"/>
      <c r="AC88" s="305">
        <v>4</v>
      </c>
      <c r="AD88" s="210" t="s">
        <v>5</v>
      </c>
      <c r="AE88" s="205">
        <v>28</v>
      </c>
      <c r="AF88" s="207">
        <v>0</v>
      </c>
      <c r="AG88" s="207">
        <v>14</v>
      </c>
      <c r="AH88" s="206">
        <v>0</v>
      </c>
      <c r="AI88" s="209">
        <v>0</v>
      </c>
      <c r="AJ88" s="187" t="s">
        <v>59</v>
      </c>
      <c r="AK88" s="187">
        <v>58</v>
      </c>
      <c r="AL88" s="507" t="str">
        <f>IF(ISBLANK(AL86), "",CONCATENATE($E$12,$F$12,".",$G$12,".","0",RIGHT($AL$70,1),".",RIGHT(AV88,1),$A86,IF(COUNTIFS(AL86,"*op?ional*")=1,"-ij","")))</f>
        <v>L432.21.08.S6</v>
      </c>
      <c r="AM88" s="508"/>
      <c r="AN88" s="509"/>
      <c r="AO88" s="305">
        <v>5</v>
      </c>
      <c r="AP88" s="210" t="s">
        <v>295</v>
      </c>
      <c r="AQ88" s="205">
        <v>0</v>
      </c>
      <c r="AR88" s="207">
        <v>0</v>
      </c>
      <c r="AS88" s="207">
        <v>0</v>
      </c>
      <c r="AT88" s="206">
        <v>125</v>
      </c>
      <c r="AU88" s="209">
        <v>0</v>
      </c>
      <c r="AV88" s="187" t="s">
        <v>59</v>
      </c>
      <c r="AW88" s="187">
        <v>0</v>
      </c>
    </row>
    <row r="89" spans="1:49" s="75" customFormat="1" ht="21" customHeight="1" thickTop="1" x14ac:dyDescent="0.25">
      <c r="A89" s="504" t="s">
        <v>61</v>
      </c>
      <c r="B89" s="494" t="s">
        <v>414</v>
      </c>
      <c r="C89" s="495"/>
      <c r="D89" s="495"/>
      <c r="E89" s="495"/>
      <c r="F89" s="495"/>
      <c r="G89" s="495"/>
      <c r="H89" s="495"/>
      <c r="I89" s="495"/>
      <c r="J89" s="495"/>
      <c r="K89" s="495"/>
      <c r="L89" s="495"/>
      <c r="M89" s="496"/>
      <c r="N89" s="494" t="s">
        <v>417</v>
      </c>
      <c r="O89" s="495"/>
      <c r="P89" s="495"/>
      <c r="Q89" s="495"/>
      <c r="R89" s="495"/>
      <c r="S89" s="495"/>
      <c r="T89" s="495"/>
      <c r="U89" s="495"/>
      <c r="V89" s="495"/>
      <c r="W89" s="495"/>
      <c r="X89" s="495"/>
      <c r="Y89" s="496"/>
      <c r="Z89" s="494" t="s">
        <v>376</v>
      </c>
      <c r="AA89" s="495"/>
      <c r="AB89" s="495"/>
      <c r="AC89" s="495"/>
      <c r="AD89" s="495"/>
      <c r="AE89" s="495"/>
      <c r="AF89" s="495"/>
      <c r="AG89" s="495"/>
      <c r="AH89" s="495"/>
      <c r="AI89" s="495"/>
      <c r="AJ89" s="495"/>
      <c r="AK89" s="496"/>
      <c r="AL89" s="494" t="s">
        <v>377</v>
      </c>
      <c r="AM89" s="495"/>
      <c r="AN89" s="495"/>
      <c r="AO89" s="495"/>
      <c r="AP89" s="495"/>
      <c r="AQ89" s="495"/>
      <c r="AR89" s="495"/>
      <c r="AS89" s="495"/>
      <c r="AT89" s="495"/>
      <c r="AU89" s="495"/>
      <c r="AV89" s="495"/>
      <c r="AW89" s="496"/>
    </row>
    <row r="90" spans="1:49" s="75" customFormat="1" ht="21" customHeight="1" x14ac:dyDescent="0.25">
      <c r="A90" s="505"/>
      <c r="B90" s="497"/>
      <c r="C90" s="498"/>
      <c r="D90" s="498"/>
      <c r="E90" s="498"/>
      <c r="F90" s="498"/>
      <c r="G90" s="498"/>
      <c r="H90" s="498"/>
      <c r="I90" s="498"/>
      <c r="J90" s="498"/>
      <c r="K90" s="498"/>
      <c r="L90" s="498"/>
      <c r="M90" s="499"/>
      <c r="N90" s="497"/>
      <c r="O90" s="498"/>
      <c r="P90" s="498"/>
      <c r="Q90" s="498"/>
      <c r="R90" s="498"/>
      <c r="S90" s="498"/>
      <c r="T90" s="498"/>
      <c r="U90" s="498"/>
      <c r="V90" s="498"/>
      <c r="W90" s="498"/>
      <c r="X90" s="498"/>
      <c r="Y90" s="499"/>
      <c r="Z90" s="497"/>
      <c r="AA90" s="498"/>
      <c r="AB90" s="498"/>
      <c r="AC90" s="498"/>
      <c r="AD90" s="498"/>
      <c r="AE90" s="498"/>
      <c r="AF90" s="498"/>
      <c r="AG90" s="498"/>
      <c r="AH90" s="498"/>
      <c r="AI90" s="498"/>
      <c r="AJ90" s="498"/>
      <c r="AK90" s="499"/>
      <c r="AL90" s="497"/>
      <c r="AM90" s="498"/>
      <c r="AN90" s="498"/>
      <c r="AO90" s="498"/>
      <c r="AP90" s="498"/>
      <c r="AQ90" s="498"/>
      <c r="AR90" s="498"/>
      <c r="AS90" s="498"/>
      <c r="AT90" s="498"/>
      <c r="AU90" s="498"/>
      <c r="AV90" s="498"/>
      <c r="AW90" s="499"/>
    </row>
    <row r="91" spans="1:49" s="76" customFormat="1" ht="21" customHeight="1" thickBot="1" x14ac:dyDescent="0.3">
      <c r="A91" s="506"/>
      <c r="B91" s="507" t="str">
        <f>IF(ISBLANK(B89),"",CONCATENATE($E$12,$F$12,".",$G$12,".","0",RIGHT($B$70,1),".",RIGHT(L91,1),$A89,IF(COUNTIFS(B89,"*op?ional*")=1,"-ij","")))</f>
        <v>L432.21.05.S7</v>
      </c>
      <c r="C91" s="508"/>
      <c r="D91" s="509"/>
      <c r="E91" s="305">
        <v>5</v>
      </c>
      <c r="F91" s="210" t="s">
        <v>5</v>
      </c>
      <c r="G91" s="205">
        <v>28</v>
      </c>
      <c r="H91" s="207">
        <v>14</v>
      </c>
      <c r="I91" s="207">
        <v>14</v>
      </c>
      <c r="J91" s="206">
        <v>14</v>
      </c>
      <c r="K91" s="209">
        <v>0</v>
      </c>
      <c r="L91" s="187" t="s">
        <v>59</v>
      </c>
      <c r="M91" s="187">
        <v>55</v>
      </c>
      <c r="N91" s="507" t="str">
        <f>IF(ISBLANK(N89),"",CONCATENATE($E$12,$F$12,".",$G$12,".","0",RIGHT($N$70,1),".",RIGHT(X91,1),$A89,IF(COUNTIFS(N89,"*op?ional*")=1,"-ij","")))</f>
        <v>L432.21.06.S7-ij</v>
      </c>
      <c r="O91" s="508"/>
      <c r="P91" s="509"/>
      <c r="Q91" s="305">
        <v>4</v>
      </c>
      <c r="R91" s="210" t="s">
        <v>295</v>
      </c>
      <c r="S91" s="205">
        <v>28</v>
      </c>
      <c r="T91" s="207">
        <v>0</v>
      </c>
      <c r="U91" s="207">
        <v>14</v>
      </c>
      <c r="V91" s="206">
        <v>14</v>
      </c>
      <c r="W91" s="209">
        <v>0</v>
      </c>
      <c r="X91" s="187" t="s">
        <v>59</v>
      </c>
      <c r="Y91" s="187">
        <v>44</v>
      </c>
      <c r="Z91" s="507" t="str">
        <f>IF(ISBLANK(Z89),"",CONCATENATE($E$12,$F$12,".",$G$12,".","0",RIGHT($Z$70,1),".",RIGHT(AJ91,1),$A89,IF(COUNTIFS(Z89,"*op?ional*")=1,"-ij","")))</f>
        <v>L432.21.07.S7-ij</v>
      </c>
      <c r="AA91" s="508"/>
      <c r="AB91" s="509"/>
      <c r="AC91" s="305">
        <v>3</v>
      </c>
      <c r="AD91" s="210" t="s">
        <v>295</v>
      </c>
      <c r="AE91" s="205">
        <v>28</v>
      </c>
      <c r="AF91" s="207">
        <v>0</v>
      </c>
      <c r="AG91" s="207">
        <v>14</v>
      </c>
      <c r="AH91" s="206">
        <v>0</v>
      </c>
      <c r="AI91" s="209">
        <v>0</v>
      </c>
      <c r="AJ91" s="187" t="s">
        <v>59</v>
      </c>
      <c r="AK91" s="187">
        <v>33</v>
      </c>
      <c r="AL91" s="507" t="str">
        <f>IF(ISBLANK(AL89), "",CONCATENATE($E$12,$F$12,".",$G$12,".","0",RIGHT($AL$70,1),".",RIGHT(AV91,1),$A89,IF(COUNTIFS(AL89,"*op?ional*")=1,"-ij","")))</f>
        <v>L432.21.08.S7</v>
      </c>
      <c r="AM91" s="508"/>
      <c r="AN91" s="509"/>
      <c r="AO91" s="305">
        <v>4</v>
      </c>
      <c r="AP91" s="210" t="s">
        <v>6</v>
      </c>
      <c r="AQ91" s="190">
        <v>0</v>
      </c>
      <c r="AR91" s="191">
        <v>0</v>
      </c>
      <c r="AS91" s="191">
        <v>0</v>
      </c>
      <c r="AT91" s="192">
        <v>15</v>
      </c>
      <c r="AU91" s="187">
        <v>60</v>
      </c>
      <c r="AV91" s="188" t="s">
        <v>59</v>
      </c>
      <c r="AW91" s="187">
        <v>15</v>
      </c>
    </row>
    <row r="92" spans="1:49" s="76" customFormat="1" ht="21" customHeight="1" thickTop="1" x14ac:dyDescent="0.25">
      <c r="A92" s="504" t="s">
        <v>62</v>
      </c>
      <c r="B92" s="494"/>
      <c r="C92" s="495"/>
      <c r="D92" s="495"/>
      <c r="E92" s="495"/>
      <c r="F92" s="495"/>
      <c r="G92" s="495"/>
      <c r="H92" s="495"/>
      <c r="I92" s="495"/>
      <c r="J92" s="495"/>
      <c r="K92" s="495"/>
      <c r="L92" s="495"/>
      <c r="M92" s="496"/>
      <c r="N92" s="494"/>
      <c r="O92" s="495"/>
      <c r="P92" s="495"/>
      <c r="Q92" s="495"/>
      <c r="R92" s="495"/>
      <c r="S92" s="495"/>
      <c r="T92" s="495"/>
      <c r="U92" s="495"/>
      <c r="V92" s="495"/>
      <c r="W92" s="495"/>
      <c r="X92" s="495"/>
      <c r="Y92" s="496"/>
      <c r="Z92" s="494"/>
      <c r="AA92" s="495"/>
      <c r="AB92" s="495"/>
      <c r="AC92" s="495"/>
      <c r="AD92" s="495"/>
      <c r="AE92" s="495"/>
      <c r="AF92" s="495"/>
      <c r="AG92" s="495"/>
      <c r="AH92" s="495"/>
      <c r="AI92" s="495"/>
      <c r="AJ92" s="495"/>
      <c r="AK92" s="496"/>
      <c r="AL92" s="494" t="s">
        <v>378</v>
      </c>
      <c r="AM92" s="495"/>
      <c r="AN92" s="495"/>
      <c r="AO92" s="495"/>
      <c r="AP92" s="495"/>
      <c r="AQ92" s="495"/>
      <c r="AR92" s="495"/>
      <c r="AS92" s="495"/>
      <c r="AT92" s="495"/>
      <c r="AU92" s="495"/>
      <c r="AV92" s="495"/>
      <c r="AW92" s="496"/>
    </row>
    <row r="93" spans="1:49" s="75" customFormat="1" ht="21" customHeight="1" x14ac:dyDescent="0.25">
      <c r="A93" s="505"/>
      <c r="B93" s="497"/>
      <c r="C93" s="498"/>
      <c r="D93" s="498"/>
      <c r="E93" s="498"/>
      <c r="F93" s="498"/>
      <c r="G93" s="498"/>
      <c r="H93" s="498"/>
      <c r="I93" s="498"/>
      <c r="J93" s="498"/>
      <c r="K93" s="498"/>
      <c r="L93" s="498"/>
      <c r="M93" s="499"/>
      <c r="N93" s="497"/>
      <c r="O93" s="498"/>
      <c r="P93" s="498"/>
      <c r="Q93" s="498"/>
      <c r="R93" s="498"/>
      <c r="S93" s="498"/>
      <c r="T93" s="498"/>
      <c r="U93" s="498"/>
      <c r="V93" s="498"/>
      <c r="W93" s="498"/>
      <c r="X93" s="498"/>
      <c r="Y93" s="499"/>
      <c r="Z93" s="497"/>
      <c r="AA93" s="498"/>
      <c r="AB93" s="498"/>
      <c r="AC93" s="498"/>
      <c r="AD93" s="498"/>
      <c r="AE93" s="498"/>
      <c r="AF93" s="498"/>
      <c r="AG93" s="498"/>
      <c r="AH93" s="498"/>
      <c r="AI93" s="498"/>
      <c r="AJ93" s="498"/>
      <c r="AK93" s="499"/>
      <c r="AL93" s="497"/>
      <c r="AM93" s="498"/>
      <c r="AN93" s="498"/>
      <c r="AO93" s="498"/>
      <c r="AP93" s="498"/>
      <c r="AQ93" s="498"/>
      <c r="AR93" s="498"/>
      <c r="AS93" s="498"/>
      <c r="AT93" s="498"/>
      <c r="AU93" s="498"/>
      <c r="AV93" s="498"/>
      <c r="AW93" s="499"/>
    </row>
    <row r="94" spans="1:49" s="75" customFormat="1" ht="21" customHeight="1" thickBot="1" x14ac:dyDescent="0.3">
      <c r="A94" s="506"/>
      <c r="B94" s="507" t="str">
        <f>IF(ISBLANK(B92),"",CONCATENATE($E$12,$F$12,".",$G$12,".","0",RIGHT($B$70,1),".",RIGHT(L94,1),$A92,IF(COUNTIFS(B92,"*op?ional*")=1,"-ij","")))</f>
        <v/>
      </c>
      <c r="C94" s="508"/>
      <c r="D94" s="509"/>
      <c r="E94" s="305"/>
      <c r="F94" s="210"/>
      <c r="G94" s="205"/>
      <c r="H94" s="207"/>
      <c r="I94" s="207"/>
      <c r="J94" s="206"/>
      <c r="K94" s="209"/>
      <c r="L94" s="187"/>
      <c r="M94" s="187"/>
      <c r="N94" s="507" t="str">
        <f>IF(ISBLANK(N92),"",CONCATENATE($E$12,$F$12,".",$G$12,".","0",RIGHT($N$70,1),".",RIGHT(X94,1),$A92,IF(COUNTIFS(N92,"*op?ional*")=1,"-ij","")))</f>
        <v/>
      </c>
      <c r="O94" s="508"/>
      <c r="P94" s="509"/>
      <c r="Q94" s="305"/>
      <c r="R94" s="210"/>
      <c r="S94" s="205"/>
      <c r="T94" s="207"/>
      <c r="U94" s="207"/>
      <c r="V94" s="206"/>
      <c r="W94" s="209"/>
      <c r="X94" s="209"/>
      <c r="Y94" s="210"/>
      <c r="Z94" s="507" t="str">
        <f>IF(ISBLANK(Z92),"",CONCATENATE($E$12,$F$12,".",$G$12,".","0",RIGHT($Z$70,1),".",RIGHT(AJ94,1),$A92,IF(COUNTIFS(Z92,"*op?ional*")=1,"-ij","")))</f>
        <v/>
      </c>
      <c r="AA94" s="508"/>
      <c r="AB94" s="509"/>
      <c r="AC94" s="306"/>
      <c r="AD94" s="210"/>
      <c r="AE94" s="208"/>
      <c r="AF94" s="208"/>
      <c r="AG94" s="208"/>
      <c r="AH94" s="206"/>
      <c r="AI94" s="209"/>
      <c r="AJ94" s="209"/>
      <c r="AK94" s="208"/>
      <c r="AL94" s="507" t="str">
        <f>IF(ISBLANK(AL92), "",CONCATENATE($E$12,$F$12,".",$G$12,".","0",RIGHT($AL$70,1),".",RIGHT(AV94,1),$A92,IF(COUNTIFS(AL92,"*op?ional*")=1,"-ij","")))</f>
        <v>L432.21.08.S8</v>
      </c>
      <c r="AM94" s="508"/>
      <c r="AN94" s="509"/>
      <c r="AO94" s="305">
        <v>10</v>
      </c>
      <c r="AP94" s="210" t="s">
        <v>5</v>
      </c>
      <c r="AQ94" s="190">
        <v>0</v>
      </c>
      <c r="AR94" s="191">
        <v>0</v>
      </c>
      <c r="AS94" s="191">
        <v>0</v>
      </c>
      <c r="AT94" s="192">
        <v>0</v>
      </c>
      <c r="AU94" s="187">
        <v>0</v>
      </c>
      <c r="AV94" s="188" t="s">
        <v>59</v>
      </c>
      <c r="AW94" s="187"/>
    </row>
    <row r="95" spans="1:49" s="75" customFormat="1" ht="21" customHeight="1" thickTop="1" x14ac:dyDescent="0.25">
      <c r="A95" s="504" t="s">
        <v>63</v>
      </c>
      <c r="B95" s="494"/>
      <c r="C95" s="495"/>
      <c r="D95" s="495"/>
      <c r="E95" s="495"/>
      <c r="F95" s="495"/>
      <c r="G95" s="495"/>
      <c r="H95" s="495"/>
      <c r="I95" s="495"/>
      <c r="J95" s="495"/>
      <c r="K95" s="495"/>
      <c r="L95" s="495"/>
      <c r="M95" s="496"/>
      <c r="N95" s="494" t="s">
        <v>357</v>
      </c>
      <c r="O95" s="495"/>
      <c r="P95" s="495"/>
      <c r="Q95" s="495"/>
      <c r="R95" s="495"/>
      <c r="S95" s="495"/>
      <c r="T95" s="495"/>
      <c r="U95" s="495"/>
      <c r="V95" s="495"/>
      <c r="W95" s="495"/>
      <c r="X95" s="495"/>
      <c r="Y95" s="496"/>
      <c r="Z95" s="494"/>
      <c r="AA95" s="495"/>
      <c r="AB95" s="495"/>
      <c r="AC95" s="495"/>
      <c r="AD95" s="495"/>
      <c r="AE95" s="495"/>
      <c r="AF95" s="495"/>
      <c r="AG95" s="495"/>
      <c r="AH95" s="495"/>
      <c r="AI95" s="495"/>
      <c r="AJ95" s="495"/>
      <c r="AK95" s="496"/>
      <c r="AL95" s="494"/>
      <c r="AM95" s="495"/>
      <c r="AN95" s="495"/>
      <c r="AO95" s="495"/>
      <c r="AP95" s="495"/>
      <c r="AQ95" s="495"/>
      <c r="AR95" s="495"/>
      <c r="AS95" s="495"/>
      <c r="AT95" s="495"/>
      <c r="AU95" s="495"/>
      <c r="AV95" s="495"/>
      <c r="AW95" s="496"/>
    </row>
    <row r="96" spans="1:49" s="75" customFormat="1" ht="21" customHeight="1" x14ac:dyDescent="0.25">
      <c r="A96" s="505"/>
      <c r="B96" s="497"/>
      <c r="C96" s="498"/>
      <c r="D96" s="498"/>
      <c r="E96" s="498"/>
      <c r="F96" s="498"/>
      <c r="G96" s="498"/>
      <c r="H96" s="498"/>
      <c r="I96" s="498"/>
      <c r="J96" s="498"/>
      <c r="K96" s="498"/>
      <c r="L96" s="498"/>
      <c r="M96" s="499"/>
      <c r="N96" s="497"/>
      <c r="O96" s="498"/>
      <c r="P96" s="498"/>
      <c r="Q96" s="498"/>
      <c r="R96" s="498"/>
      <c r="S96" s="498"/>
      <c r="T96" s="498"/>
      <c r="U96" s="498"/>
      <c r="V96" s="498"/>
      <c r="W96" s="498"/>
      <c r="X96" s="498"/>
      <c r="Y96" s="499"/>
      <c r="Z96" s="497"/>
      <c r="AA96" s="498"/>
      <c r="AB96" s="498"/>
      <c r="AC96" s="498"/>
      <c r="AD96" s="498"/>
      <c r="AE96" s="498"/>
      <c r="AF96" s="498"/>
      <c r="AG96" s="498"/>
      <c r="AH96" s="498"/>
      <c r="AI96" s="498"/>
      <c r="AJ96" s="498"/>
      <c r="AK96" s="499"/>
      <c r="AL96" s="497"/>
      <c r="AM96" s="498"/>
      <c r="AN96" s="498"/>
      <c r="AO96" s="498"/>
      <c r="AP96" s="498"/>
      <c r="AQ96" s="498"/>
      <c r="AR96" s="498"/>
      <c r="AS96" s="498"/>
      <c r="AT96" s="498"/>
      <c r="AU96" s="498"/>
      <c r="AV96" s="498"/>
      <c r="AW96" s="499"/>
    </row>
    <row r="97" spans="1:49" s="75" customFormat="1" ht="21" customHeight="1" thickBot="1" x14ac:dyDescent="0.3">
      <c r="A97" s="506"/>
      <c r="B97" s="507" t="str">
        <f>IF(ISBLANK(B95),"",CONCATENATE($E$12,$F$12,".",$G$12,".","0",RIGHT($B$70,1),".",RIGHT(L97,1),$A95,IF(COUNTIFS(B95,"*op?ional*")=1,"-ij","")))</f>
        <v/>
      </c>
      <c r="C97" s="508"/>
      <c r="D97" s="509"/>
      <c r="E97" s="305"/>
      <c r="F97" s="210"/>
      <c r="G97" s="205"/>
      <c r="H97" s="207"/>
      <c r="I97" s="207"/>
      <c r="J97" s="206"/>
      <c r="K97" s="209"/>
      <c r="L97" s="209"/>
      <c r="M97" s="210"/>
      <c r="N97" s="507" t="str">
        <f>IF(ISBLANK(N95),"",CONCATENATE($E$12,$F$12,".",$G$12,".","0",RIGHT($N$70,1),".",RIGHT(X97,1),$A95,IF(COUNTIFS(N95,"*op?ional*")=1,"-ij","")))</f>
        <v>L432.21.06.S9</v>
      </c>
      <c r="O97" s="508"/>
      <c r="P97" s="509"/>
      <c r="Q97" s="305">
        <v>4</v>
      </c>
      <c r="R97" s="210" t="s">
        <v>6</v>
      </c>
      <c r="S97" s="205">
        <v>0</v>
      </c>
      <c r="T97" s="207">
        <v>0</v>
      </c>
      <c r="U97" s="207">
        <v>0</v>
      </c>
      <c r="V97" s="206">
        <v>0</v>
      </c>
      <c r="W97" s="209">
        <v>90</v>
      </c>
      <c r="X97" s="209" t="s">
        <v>59</v>
      </c>
      <c r="Y97" s="210">
        <v>10</v>
      </c>
      <c r="Z97" s="507" t="str">
        <f>IF(ISBLANK(Z95),"",CONCATENATE($E$12,$F$12,".",$G$12,".","0",RIGHT($Z$70,1),".",RIGHT(AJ97,1),$A95,IF(COUNTIFS(Z95,"*op?ional*")=1,"-ij","")))</f>
        <v/>
      </c>
      <c r="AA97" s="508"/>
      <c r="AB97" s="509"/>
      <c r="AC97" s="189"/>
      <c r="AD97" s="188"/>
      <c r="AE97" s="190"/>
      <c r="AF97" s="191"/>
      <c r="AG97" s="191"/>
      <c r="AH97" s="192"/>
      <c r="AI97" s="187"/>
      <c r="AJ97" s="188"/>
      <c r="AK97" s="187"/>
      <c r="AL97" s="507" t="str">
        <f>IF(ISBLANK(AL95), "",CONCATENATE($E$12,$F$12,".",$G$12,".","0",RIGHT($AL$70,1),".",RIGHT(AV97,1),$A95,IF(COUNTIFS(AL95,"*op?ional*")=1,"-ij","")))</f>
        <v/>
      </c>
      <c r="AM97" s="508"/>
      <c r="AN97" s="509"/>
      <c r="AO97" s="305"/>
      <c r="AP97" s="210"/>
      <c r="AQ97" s="190"/>
      <c r="AR97" s="191"/>
      <c r="AS97" s="191"/>
      <c r="AT97" s="192"/>
      <c r="AU97" s="187"/>
      <c r="AV97" s="188"/>
      <c r="AW97" s="187"/>
    </row>
    <row r="98" spans="1:49" s="75" customFormat="1" ht="21" customHeight="1" thickTop="1" x14ac:dyDescent="0.25">
      <c r="A98" s="504" t="s">
        <v>64</v>
      </c>
      <c r="B98" s="494"/>
      <c r="C98" s="495"/>
      <c r="D98" s="495"/>
      <c r="E98" s="495"/>
      <c r="F98" s="495"/>
      <c r="G98" s="495"/>
      <c r="H98" s="495"/>
      <c r="I98" s="495"/>
      <c r="J98" s="495"/>
      <c r="K98" s="495"/>
      <c r="L98" s="495"/>
      <c r="M98" s="496"/>
      <c r="N98" s="494"/>
      <c r="O98" s="495"/>
      <c r="P98" s="495"/>
      <c r="Q98" s="495"/>
      <c r="R98" s="495"/>
      <c r="S98" s="495"/>
      <c r="T98" s="495"/>
      <c r="U98" s="495"/>
      <c r="V98" s="495"/>
      <c r="W98" s="495"/>
      <c r="X98" s="495"/>
      <c r="Y98" s="496"/>
      <c r="Z98" s="494"/>
      <c r="AA98" s="495"/>
      <c r="AB98" s="495"/>
      <c r="AC98" s="495"/>
      <c r="AD98" s="495"/>
      <c r="AE98" s="495"/>
      <c r="AF98" s="495"/>
      <c r="AG98" s="495"/>
      <c r="AH98" s="495"/>
      <c r="AI98" s="495"/>
      <c r="AJ98" s="495"/>
      <c r="AK98" s="496"/>
      <c r="AL98" s="494"/>
      <c r="AM98" s="495"/>
      <c r="AN98" s="495"/>
      <c r="AO98" s="495"/>
      <c r="AP98" s="495"/>
      <c r="AQ98" s="495"/>
      <c r="AR98" s="495"/>
      <c r="AS98" s="495"/>
      <c r="AT98" s="495"/>
      <c r="AU98" s="495"/>
      <c r="AV98" s="495"/>
      <c r="AW98" s="496"/>
    </row>
    <row r="99" spans="1:49" s="75" customFormat="1" ht="21" customHeight="1" x14ac:dyDescent="0.25">
      <c r="A99" s="505"/>
      <c r="B99" s="497"/>
      <c r="C99" s="498"/>
      <c r="D99" s="498"/>
      <c r="E99" s="498"/>
      <c r="F99" s="498"/>
      <c r="G99" s="498"/>
      <c r="H99" s="498"/>
      <c r="I99" s="498"/>
      <c r="J99" s="498"/>
      <c r="K99" s="498"/>
      <c r="L99" s="498"/>
      <c r="M99" s="499"/>
      <c r="N99" s="497"/>
      <c r="O99" s="498"/>
      <c r="P99" s="498"/>
      <c r="Q99" s="498"/>
      <c r="R99" s="498"/>
      <c r="S99" s="498"/>
      <c r="T99" s="498"/>
      <c r="U99" s="498"/>
      <c r="V99" s="498"/>
      <c r="W99" s="498"/>
      <c r="X99" s="498"/>
      <c r="Y99" s="499"/>
      <c r="Z99" s="497"/>
      <c r="AA99" s="498"/>
      <c r="AB99" s="498"/>
      <c r="AC99" s="498"/>
      <c r="AD99" s="498"/>
      <c r="AE99" s="498"/>
      <c r="AF99" s="498"/>
      <c r="AG99" s="498"/>
      <c r="AH99" s="498"/>
      <c r="AI99" s="498"/>
      <c r="AJ99" s="498"/>
      <c r="AK99" s="499"/>
      <c r="AL99" s="497"/>
      <c r="AM99" s="498"/>
      <c r="AN99" s="498"/>
      <c r="AO99" s="498"/>
      <c r="AP99" s="498"/>
      <c r="AQ99" s="498"/>
      <c r="AR99" s="498"/>
      <c r="AS99" s="498"/>
      <c r="AT99" s="498"/>
      <c r="AU99" s="498"/>
      <c r="AV99" s="498"/>
      <c r="AW99" s="499"/>
    </row>
    <row r="100" spans="1:49" s="77" customFormat="1" ht="21" customHeight="1" thickBot="1" x14ac:dyDescent="0.25">
      <c r="A100" s="506"/>
      <c r="B100" s="507" t="str">
        <f>IF(ISBLANK(B98),"",CONCATENATE($E$12,$F$12,".",$G$12,".","0",RIGHT($B$70,1),".",RIGHT(L100,1),$A98,IF(COUNTIFS(B98,"*op?ional*")=1,"-ij","")))</f>
        <v/>
      </c>
      <c r="C100" s="508"/>
      <c r="D100" s="509"/>
      <c r="E100" s="305"/>
      <c r="F100" s="210"/>
      <c r="G100" s="205"/>
      <c r="H100" s="207"/>
      <c r="I100" s="207"/>
      <c r="J100" s="206"/>
      <c r="K100" s="209"/>
      <c r="L100" s="209"/>
      <c r="M100" s="210"/>
      <c r="N100" s="507" t="str">
        <f>IF(ISBLANK(N98),"",CONCATENATE($E$12,$F$12,".",$G$12,".","0",RIGHT($N$70,1),".",RIGHT(X100,1),$A98,IF(COUNTIFS(N98,"*op?ional*")=1,"-ij","")))</f>
        <v/>
      </c>
      <c r="O100" s="508"/>
      <c r="P100" s="509"/>
      <c r="Q100" s="305"/>
      <c r="R100" s="210"/>
      <c r="S100" s="205"/>
      <c r="T100" s="207"/>
      <c r="U100" s="207"/>
      <c r="V100" s="206"/>
      <c r="W100" s="209"/>
      <c r="X100" s="209"/>
      <c r="Y100" s="210"/>
      <c r="Z100" s="507" t="str">
        <f>IF(ISBLANK(Z98),"",CONCATENATE($E$12,$F$12,".",$G$12,".","0",RIGHT($Z$70,1),".",RIGHT(AJ100,1),$A98,IF(COUNTIFS(Z98,"*op?ional*")=1,"-ij","")))</f>
        <v/>
      </c>
      <c r="AA100" s="508"/>
      <c r="AB100" s="509"/>
      <c r="AC100" s="189"/>
      <c r="AD100" s="188"/>
      <c r="AE100" s="190"/>
      <c r="AF100" s="191"/>
      <c r="AG100" s="191"/>
      <c r="AH100" s="192"/>
      <c r="AI100" s="187"/>
      <c r="AJ100" s="188"/>
      <c r="AK100" s="187"/>
      <c r="AL100" s="507" t="str">
        <f>IF(ISBLANK(AL98), "",CONCATENATE($E$12,$F$12,".",$G$12,".","0",RIGHT($AL$70,1),".",RIGHT(AV100,1),$A98,IF(COUNTIFS(AL98,"*op?ional*")=1,"-ij","")))</f>
        <v/>
      </c>
      <c r="AM100" s="508"/>
      <c r="AN100" s="509"/>
      <c r="AO100" s="305"/>
      <c r="AP100" s="210"/>
      <c r="AQ100" s="190"/>
      <c r="AR100" s="191"/>
      <c r="AS100" s="191"/>
      <c r="AT100" s="192"/>
      <c r="AU100" s="187"/>
      <c r="AV100" s="188"/>
      <c r="AW100" s="187"/>
    </row>
    <row r="101" spans="1:49" s="77" customFormat="1" ht="21" customHeight="1" thickTop="1" x14ac:dyDescent="0.2">
      <c r="A101" s="504" t="s">
        <v>65</v>
      </c>
      <c r="B101" s="540" t="s">
        <v>316</v>
      </c>
      <c r="C101" s="541"/>
      <c r="D101" s="541"/>
      <c r="E101" s="541"/>
      <c r="F101" s="541"/>
      <c r="G101" s="541"/>
      <c r="H101" s="541"/>
      <c r="I101" s="541"/>
      <c r="J101" s="541"/>
      <c r="K101" s="541"/>
      <c r="L101" s="541"/>
      <c r="M101" s="542"/>
      <c r="N101" s="540" t="s">
        <v>316</v>
      </c>
      <c r="O101" s="541"/>
      <c r="P101" s="541"/>
      <c r="Q101" s="541"/>
      <c r="R101" s="541"/>
      <c r="S101" s="541"/>
      <c r="T101" s="541"/>
      <c r="U101" s="541"/>
      <c r="V101" s="541"/>
      <c r="W101" s="541"/>
      <c r="X101" s="541"/>
      <c r="Y101" s="542"/>
      <c r="Z101" s="540" t="s">
        <v>316</v>
      </c>
      <c r="AA101" s="541"/>
      <c r="AB101" s="541"/>
      <c r="AC101" s="541"/>
      <c r="AD101" s="541"/>
      <c r="AE101" s="541"/>
      <c r="AF101" s="541"/>
      <c r="AG101" s="541"/>
      <c r="AH101" s="541"/>
      <c r="AI101" s="541"/>
      <c r="AJ101" s="541"/>
      <c r="AK101" s="542"/>
      <c r="AL101" s="540" t="s">
        <v>316</v>
      </c>
      <c r="AM101" s="541"/>
      <c r="AN101" s="541"/>
      <c r="AO101" s="541"/>
      <c r="AP101" s="541"/>
      <c r="AQ101" s="541"/>
      <c r="AR101" s="541"/>
      <c r="AS101" s="541"/>
      <c r="AT101" s="541"/>
      <c r="AU101" s="541"/>
      <c r="AV101" s="541"/>
      <c r="AW101" s="542"/>
    </row>
    <row r="102" spans="1:49" s="75" customFormat="1" ht="21" customHeight="1" x14ac:dyDescent="0.25">
      <c r="A102" s="505"/>
      <c r="B102" s="543"/>
      <c r="C102" s="544"/>
      <c r="D102" s="544"/>
      <c r="E102" s="544"/>
      <c r="F102" s="544"/>
      <c r="G102" s="544"/>
      <c r="H102" s="544"/>
      <c r="I102" s="544"/>
      <c r="J102" s="544"/>
      <c r="K102" s="544"/>
      <c r="L102" s="544"/>
      <c r="M102" s="545"/>
      <c r="N102" s="543"/>
      <c r="O102" s="544"/>
      <c r="P102" s="544"/>
      <c r="Q102" s="544"/>
      <c r="R102" s="544"/>
      <c r="S102" s="544"/>
      <c r="T102" s="544"/>
      <c r="U102" s="544"/>
      <c r="V102" s="544"/>
      <c r="W102" s="544"/>
      <c r="X102" s="544"/>
      <c r="Y102" s="545"/>
      <c r="Z102" s="543"/>
      <c r="AA102" s="544"/>
      <c r="AB102" s="544"/>
      <c r="AC102" s="544"/>
      <c r="AD102" s="544"/>
      <c r="AE102" s="544"/>
      <c r="AF102" s="544"/>
      <c r="AG102" s="544"/>
      <c r="AH102" s="544"/>
      <c r="AI102" s="544"/>
      <c r="AJ102" s="544"/>
      <c r="AK102" s="545"/>
      <c r="AL102" s="543"/>
      <c r="AM102" s="544"/>
      <c r="AN102" s="544"/>
      <c r="AO102" s="544"/>
      <c r="AP102" s="544"/>
      <c r="AQ102" s="544"/>
      <c r="AR102" s="544"/>
      <c r="AS102" s="544"/>
      <c r="AT102" s="544"/>
      <c r="AU102" s="544"/>
      <c r="AV102" s="544"/>
      <c r="AW102" s="545"/>
    </row>
    <row r="103" spans="1:49" s="78" customFormat="1" ht="21" customHeight="1" thickBot="1" x14ac:dyDescent="0.25">
      <c r="A103" s="506"/>
      <c r="B103" s="537" t="str">
        <f>IF(ISBLANK(B101),"",CONCATENATE($E$12,$F$12,".",$G$12,".","0",RIGHT($B$70,1),".",RIGHT(L103,1),$A$101,"-ij"))</f>
        <v>L432.21.05.11-ij</v>
      </c>
      <c r="C103" s="538"/>
      <c r="D103" s="539"/>
      <c r="E103" s="299"/>
      <c r="F103" s="297"/>
      <c r="G103" s="300"/>
      <c r="H103" s="301"/>
      <c r="I103" s="301"/>
      <c r="J103" s="302"/>
      <c r="K103" s="298"/>
      <c r="L103" s="298"/>
      <c r="M103" s="298"/>
      <c r="N103" s="537" t="str">
        <f>IF(ISBLANK(N101),"",CONCATENATE($E$12,$F$12,".",$G$12,".","0",RIGHT($N$70,1),".",RIGHT(X103,1),$A$101,"-ij"))</f>
        <v>L432.21.06.11-ij</v>
      </c>
      <c r="O103" s="538"/>
      <c r="P103" s="539"/>
      <c r="Q103" s="299"/>
      <c r="R103" s="297"/>
      <c r="S103" s="300"/>
      <c r="T103" s="301"/>
      <c r="U103" s="301"/>
      <c r="V103" s="302"/>
      <c r="W103" s="298"/>
      <c r="X103" s="297"/>
      <c r="Y103" s="298"/>
      <c r="Z103" s="537" t="str">
        <f>IF(ISBLANK(Z101),"",CONCATENATE($E$12,$F$12,".",$G$12,".","0",RIGHT($Z$70,1),".",RIGHT(AJ103,1),$A$101,"-ij"))</f>
        <v>L432.21.07.11-ij</v>
      </c>
      <c r="AA103" s="538"/>
      <c r="AB103" s="539"/>
      <c r="AC103" s="299"/>
      <c r="AD103" s="297"/>
      <c r="AE103" s="300"/>
      <c r="AF103" s="301"/>
      <c r="AG103" s="301"/>
      <c r="AH103" s="302"/>
      <c r="AI103" s="298"/>
      <c r="AJ103" s="297"/>
      <c r="AK103" s="298"/>
      <c r="AL103" s="537" t="str">
        <f>IF(ISBLANK(AL101),"",CONCATENATE($E$12,$F$12,".",$G$12,".","0",RIGHT($AL$70,1),".",RIGHT(AV103,1),$A$101,"-ij"))</f>
        <v>L432.21.08.11-ij</v>
      </c>
      <c r="AM103" s="538"/>
      <c r="AN103" s="539"/>
      <c r="AO103" s="299"/>
      <c r="AP103" s="297"/>
      <c r="AQ103" s="300"/>
      <c r="AR103" s="301"/>
      <c r="AS103" s="301"/>
      <c r="AT103" s="302"/>
      <c r="AU103" s="298"/>
      <c r="AV103" s="297"/>
      <c r="AW103" s="298"/>
    </row>
    <row r="104" spans="1:49" s="78" customFormat="1" ht="21" customHeight="1" thickTop="1" x14ac:dyDescent="0.2">
      <c r="A104" s="518" t="s">
        <v>8</v>
      </c>
      <c r="B104" s="472" t="s">
        <v>9</v>
      </c>
      <c r="C104" s="473"/>
      <c r="D104" s="63"/>
      <c r="E104" s="466">
        <f>SUM(G73:J73,G76:J76,G79:J79,G82:J82,G85:J85,G88:J88,G91:J91,G94:J94,G97:J97,G100:J100)</f>
        <v>392</v>
      </c>
      <c r="F104" s="467"/>
      <c r="G104" s="478" t="s">
        <v>10</v>
      </c>
      <c r="H104" s="479"/>
      <c r="I104" s="479"/>
      <c r="J104" s="480"/>
      <c r="K104" s="465">
        <f>SUM(M73,M76,M79,M82,M85,M88,M91,M94,M97,M100)</f>
        <v>358</v>
      </c>
      <c r="L104" s="466"/>
      <c r="M104" s="467"/>
      <c r="N104" s="472" t="s">
        <v>9</v>
      </c>
      <c r="O104" s="473"/>
      <c r="P104" s="63"/>
      <c r="Q104" s="466">
        <f>SUM(S73:V73,S76:V76,S79:V79,S82:V82,S85:V85,S88:V88,S91:V91,S94:V94,S97:V97,S100:V100)</f>
        <v>364</v>
      </c>
      <c r="R104" s="467"/>
      <c r="S104" s="478" t="s">
        <v>10</v>
      </c>
      <c r="T104" s="479"/>
      <c r="U104" s="479"/>
      <c r="V104" s="480"/>
      <c r="W104" s="465">
        <f>SUM(Y73,Y76,Y79,Y82,Y85,Y88,Y91,Y94,Y97,Y100)</f>
        <v>296</v>
      </c>
      <c r="X104" s="466"/>
      <c r="Y104" s="467"/>
      <c r="Z104" s="472" t="s">
        <v>9</v>
      </c>
      <c r="AA104" s="473"/>
      <c r="AB104" s="63"/>
      <c r="AC104" s="466">
        <f>SUM(AE73:AH73,AE76:AH76,AE79:AH79,AE82:AH82,AE85:AH85,AE88:AH88,AE91:AH91,AE94:AH94,AE97:AH97,AE100:AH100)</f>
        <v>364</v>
      </c>
      <c r="AD104" s="467"/>
      <c r="AE104" s="478" t="s">
        <v>10</v>
      </c>
      <c r="AF104" s="479"/>
      <c r="AG104" s="479"/>
      <c r="AH104" s="480"/>
      <c r="AI104" s="465">
        <f>SUM(AK73,AK76,AK79,AK82,AK85,AK88,AK91,AK94,AK97,AK100)</f>
        <v>386</v>
      </c>
      <c r="AJ104" s="466"/>
      <c r="AK104" s="467"/>
      <c r="AL104" s="472" t="s">
        <v>9</v>
      </c>
      <c r="AM104" s="473"/>
      <c r="AN104" s="63"/>
      <c r="AO104" s="483">
        <f>SUM(AQ73:AT73,AQ76:AT76,AQ79:AT79,AQ82:AT82,AQ85:AT85,AQ88:AT88,AQ91:AT91,AQ94:AT94,AQ97:AT97,AQ100:AT100)</f>
        <v>364</v>
      </c>
      <c r="AP104" s="467"/>
      <c r="AQ104" s="478" t="s">
        <v>10</v>
      </c>
      <c r="AR104" s="479"/>
      <c r="AS104" s="479"/>
      <c r="AT104" s="480"/>
      <c r="AU104" s="465">
        <f>SUM(AW73,AW76,AW79,AW82,AW85,AW88,AW91,AW94,AW97,AW100)</f>
        <v>316</v>
      </c>
      <c r="AV104" s="466"/>
      <c r="AW104" s="467"/>
    </row>
    <row r="105" spans="1:49" s="78" customFormat="1" ht="21" customHeight="1" thickBot="1" x14ac:dyDescent="0.25">
      <c r="A105" s="519"/>
      <c r="B105" s="468" t="s">
        <v>11</v>
      </c>
      <c r="C105" s="461"/>
      <c r="D105" s="66"/>
      <c r="E105" s="481">
        <f>SUM(E73,E76,E79,E82,E85,E88,E91,E94,E97,E100)</f>
        <v>30</v>
      </c>
      <c r="F105" s="482"/>
      <c r="G105" s="468" t="s">
        <v>12</v>
      </c>
      <c r="H105" s="461"/>
      <c r="I105" s="461"/>
      <c r="J105" s="462"/>
      <c r="K105" s="468" t="str">
        <f>BD384</f>
        <v>4E,3D,0C</v>
      </c>
      <c r="L105" s="461"/>
      <c r="M105" s="462"/>
      <c r="N105" s="468" t="s">
        <v>11</v>
      </c>
      <c r="O105" s="461"/>
      <c r="P105" s="66"/>
      <c r="Q105" s="481">
        <f>SUM(Q73,Q76,Q79,Q82,Q85,Q88,Q91,Q94,Q97,Q100)</f>
        <v>30</v>
      </c>
      <c r="R105" s="482"/>
      <c r="S105" s="468" t="s">
        <v>12</v>
      </c>
      <c r="T105" s="461"/>
      <c r="U105" s="461"/>
      <c r="V105" s="462"/>
      <c r="W105" s="468" t="str">
        <f>BD385</f>
        <v>5E,2D,1C</v>
      </c>
      <c r="X105" s="461"/>
      <c r="Y105" s="462"/>
      <c r="Z105" s="468" t="s">
        <v>11</v>
      </c>
      <c r="AA105" s="461"/>
      <c r="AB105" s="66"/>
      <c r="AC105" s="481">
        <f>SUM(AC73,AC76,AC79,AC82,AC85,AC88,AC91,AC94,AC97,AC100)</f>
        <v>30</v>
      </c>
      <c r="AD105" s="482"/>
      <c r="AE105" s="468" t="s">
        <v>12</v>
      </c>
      <c r="AF105" s="461"/>
      <c r="AG105" s="461"/>
      <c r="AH105" s="462"/>
      <c r="AI105" s="468" t="str">
        <f>BD386</f>
        <v>5E,2D,0C</v>
      </c>
      <c r="AJ105" s="461"/>
      <c r="AK105" s="462"/>
      <c r="AL105" s="468" t="s">
        <v>11</v>
      </c>
      <c r="AM105" s="461"/>
      <c r="AN105" s="66"/>
      <c r="AO105" s="481" t="str">
        <f>CONCATENATE((SUM(AO73,AO76,AO79,AO82,AO85,AO88,AO91,AO94,AO97,AO100)-PLANURI!BR388), "+",BR388)</f>
        <v>30+10</v>
      </c>
      <c r="AP105" s="482"/>
      <c r="AQ105" s="468" t="s">
        <v>12</v>
      </c>
      <c r="AR105" s="461"/>
      <c r="AS105" s="461"/>
      <c r="AT105" s="462"/>
      <c r="AU105" s="468" t="str">
        <f>BD387</f>
        <v>4E,3D,1C</v>
      </c>
      <c r="AV105" s="461"/>
      <c r="AW105" s="462"/>
    </row>
    <row r="106" spans="1:49" s="78" customFormat="1" ht="21" customHeight="1" thickTop="1" x14ac:dyDescent="0.2">
      <c r="A106" s="518" t="s">
        <v>13</v>
      </c>
      <c r="B106" s="472" t="s">
        <v>9</v>
      </c>
      <c r="C106" s="473"/>
      <c r="D106" s="67"/>
      <c r="E106" s="466">
        <f>SUM(G107:J107)</f>
        <v>28</v>
      </c>
      <c r="F106" s="467"/>
      <c r="G106" s="68"/>
      <c r="H106" s="64"/>
      <c r="I106" s="64"/>
      <c r="J106" s="64"/>
      <c r="K106" s="313"/>
      <c r="L106" s="64"/>
      <c r="M106" s="73"/>
      <c r="N106" s="472" t="s">
        <v>9</v>
      </c>
      <c r="O106" s="473"/>
      <c r="P106" s="67"/>
      <c r="Q106" s="483">
        <f>SUM(S107:V107)</f>
        <v>26</v>
      </c>
      <c r="R106" s="553"/>
      <c r="S106" s="68"/>
      <c r="T106" s="64"/>
      <c r="U106" s="64"/>
      <c r="V106" s="64"/>
      <c r="W106" s="313"/>
      <c r="X106" s="64"/>
      <c r="Y106" s="73"/>
      <c r="Z106" s="472" t="s">
        <v>9</v>
      </c>
      <c r="AA106" s="473"/>
      <c r="AB106" s="67"/>
      <c r="AC106" s="466">
        <f>SUM(AE107:AH107)</f>
        <v>26</v>
      </c>
      <c r="AD106" s="467"/>
      <c r="AE106" s="68"/>
      <c r="AF106" s="64"/>
      <c r="AG106" s="64"/>
      <c r="AH106" s="64"/>
      <c r="AI106" s="313"/>
      <c r="AJ106" s="64"/>
      <c r="AK106" s="73"/>
      <c r="AL106" s="472" t="s">
        <v>9</v>
      </c>
      <c r="AM106" s="473"/>
      <c r="AN106" s="67"/>
      <c r="AO106" s="483">
        <f>SUM(AQ107:AT107)</f>
        <v>26</v>
      </c>
      <c r="AP106" s="553"/>
      <c r="AQ106" s="68"/>
      <c r="AR106" s="64"/>
      <c r="AS106" s="64"/>
      <c r="AT106" s="64"/>
      <c r="AU106" s="313"/>
      <c r="AV106" s="64"/>
      <c r="AW106" s="73"/>
    </row>
    <row r="107" spans="1:49" s="78" customFormat="1" ht="21" customHeight="1" thickBot="1" x14ac:dyDescent="0.25">
      <c r="A107" s="519"/>
      <c r="B107" s="468" t="s">
        <v>14</v>
      </c>
      <c r="C107" s="461"/>
      <c r="D107" s="65"/>
      <c r="E107" s="65"/>
      <c r="F107" s="69"/>
      <c r="G107" s="70">
        <f>(G70+G73+G76+G79+G82+G85+G88+G91+G94+G97+G100)/14</f>
        <v>13</v>
      </c>
      <c r="H107" s="70">
        <f>(H70+H73+H76+H79+H82+H85+H88+H91+H94+H97+H100)/14</f>
        <v>1</v>
      </c>
      <c r="I107" s="70">
        <f>(I70+I73+I76+I79+I82+I85+I88+I91+I94+I97+I100)/14</f>
        <v>10</v>
      </c>
      <c r="J107" s="70">
        <f>(J70+J73+J76+J79+J82+J85+J88+J91+J94+J97+J100)/14</f>
        <v>4</v>
      </c>
      <c r="K107" s="460" t="s">
        <v>15</v>
      </c>
      <c r="L107" s="461"/>
      <c r="M107" s="462"/>
      <c r="N107" s="468" t="s">
        <v>14</v>
      </c>
      <c r="O107" s="461"/>
      <c r="P107" s="65"/>
      <c r="Q107" s="65"/>
      <c r="R107" s="69"/>
      <c r="S107" s="70">
        <f>(S70+S73+S76+S79+S82+S85+S88+S91+S94+S97+S100)/14</f>
        <v>14</v>
      </c>
      <c r="T107" s="70">
        <f>(T70+T73+T76+T79+T82+T85+T88+T91+T94+T97+T100)/14</f>
        <v>0</v>
      </c>
      <c r="U107" s="70">
        <f>(U70+U73+U76+U79+U82+U85+U88+U91+U94+U97+U100)/14</f>
        <v>6.5</v>
      </c>
      <c r="V107" s="70">
        <f>(V70+V73+V76+V79+V82+V85+V88+V91+V94+V97+V100)/14</f>
        <v>5.5</v>
      </c>
      <c r="W107" s="460" t="s">
        <v>15</v>
      </c>
      <c r="X107" s="461"/>
      <c r="Y107" s="462"/>
      <c r="Z107" s="468" t="s">
        <v>14</v>
      </c>
      <c r="AA107" s="461"/>
      <c r="AB107" s="65"/>
      <c r="AC107" s="65"/>
      <c r="AD107" s="69"/>
      <c r="AE107" s="70">
        <f>(AE70+AE73+AE76+AE79+AE82+AE85+AE88+AE91+AE94+AE97+AE100)/14</f>
        <v>14</v>
      </c>
      <c r="AF107" s="70">
        <f>(AF70+AF73+AF76+AF79+AF82+AF85+AF88+AF91+AF94+AF97+AF100)/14</f>
        <v>2</v>
      </c>
      <c r="AG107" s="70">
        <f>(AG70+AG73+AG76+AG79+AG82+AG85+AG88+AG91+AG94+AG97+AG100)/14</f>
        <v>6</v>
      </c>
      <c r="AH107" s="70">
        <f>(AH70+AH73+AH76+AH79+AH82+AH85+AH88+AH91+AH94+AH97+AH100)/14</f>
        <v>4</v>
      </c>
      <c r="AI107" s="460" t="s">
        <v>15</v>
      </c>
      <c r="AJ107" s="461"/>
      <c r="AK107" s="462"/>
      <c r="AL107" s="468" t="s">
        <v>14</v>
      </c>
      <c r="AM107" s="461"/>
      <c r="AN107" s="65"/>
      <c r="AO107" s="65"/>
      <c r="AP107" s="69"/>
      <c r="AQ107" s="70">
        <f>(AQ70+AQ73+AQ76+AQ79+AQ82+AQ85+AQ88+AQ91+AQ94+AQ97+AQ100)/14</f>
        <v>8</v>
      </c>
      <c r="AR107" s="70">
        <f>(AR70+AR73+AR76+AR79+AR82+AR85+AR88+AR91+AR94+AR97+AR100)/14</f>
        <v>1</v>
      </c>
      <c r="AS107" s="70">
        <f>(AS70+AS73+AS76+AS79+AS82+AS85+AS88+AS91+AS94+AS97+AS100)/14</f>
        <v>5</v>
      </c>
      <c r="AT107" s="70">
        <f>(AT70+AT73+AT76+AT79+AT82+AT85+AT88+AT91+AT94+AT97+AT100)/14</f>
        <v>12</v>
      </c>
      <c r="AU107" s="460" t="s">
        <v>15</v>
      </c>
      <c r="AV107" s="461"/>
      <c r="AW107" s="462"/>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8" t="s">
        <v>296</v>
      </c>
      <c r="B109" s="459"/>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1" t="s">
        <v>18</v>
      </c>
      <c r="O112" s="572"/>
      <c r="P112" s="572"/>
      <c r="Q112" s="572"/>
      <c r="R112" s="572"/>
      <c r="S112" s="572"/>
      <c r="T112" s="572"/>
      <c r="U112" s="572"/>
      <c r="V112" s="572"/>
      <c r="W112" s="572"/>
      <c r="X112" s="572"/>
      <c r="Y112" s="573"/>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9" t="s">
        <v>21</v>
      </c>
      <c r="O113" s="560"/>
      <c r="P113" s="561"/>
      <c r="Q113" s="35" t="s">
        <v>22</v>
      </c>
      <c r="R113" s="36" t="s">
        <v>23</v>
      </c>
      <c r="S113" s="37" t="s">
        <v>24</v>
      </c>
      <c r="T113" s="38" t="s">
        <v>25</v>
      </c>
      <c r="U113" s="38" t="s">
        <v>26</v>
      </c>
      <c r="V113" s="362" t="s">
        <v>27</v>
      </c>
      <c r="W113" s="36" t="s">
        <v>280</v>
      </c>
      <c r="X113" s="13" t="s">
        <v>28</v>
      </c>
      <c r="Y113" s="12" t="s">
        <v>29</v>
      </c>
      <c r="Z113" s="10"/>
      <c r="AA113" s="558" t="s">
        <v>30</v>
      </c>
      <c r="AB113" s="558"/>
      <c r="AC113" s="558"/>
      <c r="AD113" s="558"/>
      <c r="AE113" s="558"/>
      <c r="AF113" s="558"/>
      <c r="AG113" s="558"/>
      <c r="AH113" s="558"/>
      <c r="AI113" s="558"/>
      <c r="AJ113" s="558"/>
      <c r="AK113" s="56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2" t="s">
        <v>37</v>
      </c>
      <c r="O117" s="562"/>
      <c r="P117" s="562"/>
      <c r="Q117" s="562"/>
      <c r="R117" s="562"/>
      <c r="S117" s="562"/>
      <c r="T117" s="562"/>
      <c r="U117" s="562"/>
      <c r="V117" s="562"/>
      <c r="W117" s="562"/>
      <c r="X117" s="562"/>
      <c r="Y117" s="562"/>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8" t="s">
        <v>40</v>
      </c>
      <c r="O118" s="558"/>
      <c r="P118" s="558"/>
      <c r="Q118" s="558"/>
      <c r="R118" s="558"/>
      <c r="S118" s="558"/>
      <c r="T118" s="558"/>
      <c r="U118" s="558"/>
      <c r="V118" s="558"/>
      <c r="W118" s="558"/>
      <c r="X118" s="558"/>
      <c r="Y118" s="558"/>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8" t="s">
        <v>70</v>
      </c>
      <c r="O119" s="558"/>
      <c r="P119" s="558"/>
      <c r="Q119" s="558"/>
      <c r="R119" s="558"/>
      <c r="S119" s="558"/>
      <c r="T119" s="558"/>
      <c r="U119" s="558"/>
      <c r="V119" s="558"/>
      <c r="W119" s="558"/>
      <c r="X119" s="558"/>
      <c r="Y119" s="55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69" t="s">
        <v>44</v>
      </c>
      <c r="AA120" s="569"/>
      <c r="AB120" s="569"/>
      <c r="AC120" s="569"/>
      <c r="AD120" s="569"/>
      <c r="AE120" s="569"/>
      <c r="AF120" s="569"/>
      <c r="AG120" s="569"/>
      <c r="AH120" s="569"/>
      <c r="AI120" s="569"/>
      <c r="AJ120" s="569"/>
      <c r="AK120" s="57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2" t="s">
        <v>19</v>
      </c>
      <c r="O121" s="562"/>
      <c r="P121" s="562"/>
      <c r="Q121" s="562"/>
      <c r="R121" s="562"/>
      <c r="S121" s="562"/>
      <c r="T121" s="10"/>
      <c r="U121" s="10"/>
      <c r="V121" s="9" t="s">
        <v>20</v>
      </c>
      <c r="W121" s="10"/>
      <c r="X121" s="22"/>
      <c r="Y121" s="22"/>
      <c r="Z121" s="484" t="str">
        <f>B19</f>
        <v>Analiza matematica</v>
      </c>
      <c r="AA121" s="485"/>
      <c r="AB121" s="485"/>
      <c r="AC121" s="485"/>
      <c r="AD121" s="485"/>
      <c r="AE121" s="485"/>
      <c r="AF121" s="485"/>
      <c r="AG121" s="485"/>
      <c r="AH121" s="485"/>
      <c r="AI121" s="485"/>
      <c r="AJ121" s="485"/>
      <c r="AK121" s="557"/>
      <c r="AL121" s="4"/>
      <c r="AM121" s="21"/>
      <c r="AN121" s="21"/>
      <c r="AO121" s="21"/>
      <c r="AP121" s="21"/>
      <c r="AQ121" s="21"/>
      <c r="AR121" s="21"/>
      <c r="AS121" s="21"/>
      <c r="AT121" s="21"/>
      <c r="AU121" s="21"/>
      <c r="AV121" s="5"/>
      <c r="AW121" s="5"/>
    </row>
    <row r="122" spans="1:49" s="78" customFormat="1" ht="21" customHeight="1" thickTop="1" thickBot="1" x14ac:dyDescent="0.3">
      <c r="A122" s="6"/>
      <c r="B122" s="463" t="s">
        <v>39</v>
      </c>
      <c r="C122" s="463"/>
      <c r="D122" s="463"/>
      <c r="E122" s="463"/>
      <c r="F122" s="463"/>
      <c r="G122" s="463"/>
      <c r="H122" s="463"/>
      <c r="I122" s="463"/>
      <c r="J122" s="7"/>
      <c r="K122" s="7"/>
      <c r="L122" s="8"/>
      <c r="M122" s="47"/>
      <c r="N122" s="52"/>
      <c r="O122" s="389"/>
      <c r="P122" s="53"/>
      <c r="Q122" s="53"/>
      <c r="R122" s="53"/>
      <c r="S122" s="53"/>
      <c r="T122" s="53"/>
      <c r="U122" s="53"/>
      <c r="V122" s="53"/>
      <c r="W122" s="53"/>
      <c r="X122" s="54"/>
      <c r="Y122" s="54"/>
      <c r="Z122" s="554" t="s">
        <v>21</v>
      </c>
      <c r="AA122" s="555"/>
      <c r="AB122" s="556"/>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463" t="s">
        <v>42</v>
      </c>
      <c r="AO122" s="463"/>
      <c r="AP122" s="463"/>
      <c r="AQ122" s="463"/>
      <c r="AR122" s="463"/>
      <c r="AS122" s="463"/>
      <c r="AT122" s="463"/>
      <c r="AU122" s="463"/>
      <c r="AV122" s="5"/>
      <c r="AW122" s="5"/>
    </row>
    <row r="123" spans="1:49" s="59" customFormat="1" ht="21" customHeight="1" x14ac:dyDescent="0.2">
      <c r="B123" s="464" t="str">
        <f>Coperta!B$46</f>
        <v>Conf.univ.dr.ing. Florin DRĂGAN</v>
      </c>
      <c r="C123" s="464"/>
      <c r="D123" s="464"/>
      <c r="E123" s="464"/>
      <c r="F123" s="464"/>
      <c r="G123" s="464"/>
      <c r="H123" s="464"/>
      <c r="I123" s="464"/>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4" t="str">
        <f>Coperta!N$46</f>
        <v>Conf.univ.dr.ing. Virgil STOICA</v>
      </c>
      <c r="AO123" s="464"/>
      <c r="AP123" s="464"/>
      <c r="AQ123" s="464"/>
      <c r="AR123" s="464"/>
      <c r="AS123" s="464"/>
      <c r="AT123" s="464"/>
      <c r="AU123" s="464"/>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instalații pentru agricultură și industrie alimentară</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3" t="s">
        <v>82</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row>
    <row r="139" spans="1:49" s="78" customFormat="1" ht="21" customHeight="1" thickBot="1" x14ac:dyDescent="0.25">
      <c r="A139" s="503" t="str">
        <f>A16</f>
        <v>Pentru seria de studenti 2021-2025</v>
      </c>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row>
    <row r="140" spans="1:49" s="78" customFormat="1" ht="21" customHeight="1" thickTop="1" thickBot="1" x14ac:dyDescent="0.25">
      <c r="B140" s="484" t="str">
        <f>B17</f>
        <v>ANUL I (2021-2022)</v>
      </c>
      <c r="C140" s="485"/>
      <c r="D140" s="485"/>
      <c r="E140" s="485"/>
      <c r="F140" s="485"/>
      <c r="G140" s="485"/>
      <c r="H140" s="485"/>
      <c r="I140" s="485"/>
      <c r="J140" s="485"/>
      <c r="K140" s="485"/>
      <c r="L140" s="485"/>
      <c r="M140" s="485"/>
      <c r="N140" s="485"/>
      <c r="O140" s="485"/>
      <c r="P140" s="485"/>
      <c r="Q140" s="485"/>
      <c r="R140" s="485"/>
      <c r="S140" s="485"/>
      <c r="T140" s="485"/>
      <c r="U140" s="485"/>
      <c r="V140" s="485"/>
      <c r="W140" s="485"/>
      <c r="X140" s="485"/>
      <c r="Y140" s="485"/>
      <c r="Z140" s="515" t="str">
        <f>Z17</f>
        <v>ANUL II (2022-2023)</v>
      </c>
      <c r="AA140" s="516"/>
      <c r="AB140" s="516"/>
      <c r="AC140" s="516"/>
      <c r="AD140" s="516"/>
      <c r="AE140" s="516"/>
      <c r="AF140" s="516"/>
      <c r="AG140" s="516"/>
      <c r="AH140" s="516"/>
      <c r="AI140" s="516"/>
      <c r="AJ140" s="516"/>
      <c r="AK140" s="516"/>
      <c r="AL140" s="516"/>
      <c r="AM140" s="516"/>
      <c r="AN140" s="516"/>
      <c r="AO140" s="516"/>
      <c r="AP140" s="516"/>
      <c r="AQ140" s="516"/>
      <c r="AR140" s="516"/>
      <c r="AS140" s="516"/>
      <c r="AT140" s="516"/>
      <c r="AU140" s="516"/>
      <c r="AV140" s="516"/>
      <c r="AW140" s="516"/>
    </row>
    <row r="141" spans="1:49" s="75" customFormat="1" ht="21" customHeight="1" thickTop="1" thickBot="1" x14ac:dyDescent="0.3">
      <c r="A141" s="60"/>
      <c r="B141" s="484" t="s">
        <v>1</v>
      </c>
      <c r="C141" s="485"/>
      <c r="D141" s="485"/>
      <c r="E141" s="485"/>
      <c r="F141" s="485"/>
      <c r="G141" s="485"/>
      <c r="H141" s="485"/>
      <c r="I141" s="485"/>
      <c r="J141" s="485"/>
      <c r="K141" s="485"/>
      <c r="L141" s="485"/>
      <c r="M141" s="485"/>
      <c r="N141" s="485" t="s">
        <v>2</v>
      </c>
      <c r="O141" s="485"/>
      <c r="P141" s="485"/>
      <c r="Q141" s="485"/>
      <c r="R141" s="485"/>
      <c r="S141" s="485"/>
      <c r="T141" s="485"/>
      <c r="U141" s="485"/>
      <c r="V141" s="485"/>
      <c r="W141" s="485"/>
      <c r="X141" s="485"/>
      <c r="Y141" s="485"/>
      <c r="Z141" s="484" t="s">
        <v>3</v>
      </c>
      <c r="AA141" s="485"/>
      <c r="AB141" s="485"/>
      <c r="AC141" s="485"/>
      <c r="AD141" s="485"/>
      <c r="AE141" s="485"/>
      <c r="AF141" s="485"/>
      <c r="AG141" s="485"/>
      <c r="AH141" s="485"/>
      <c r="AI141" s="485"/>
      <c r="AJ141" s="485"/>
      <c r="AK141" s="485"/>
      <c r="AL141" s="485" t="s">
        <v>4</v>
      </c>
      <c r="AM141" s="485"/>
      <c r="AN141" s="485"/>
      <c r="AO141" s="485"/>
      <c r="AP141" s="485"/>
      <c r="AQ141" s="485"/>
      <c r="AR141" s="485"/>
      <c r="AS141" s="485"/>
      <c r="AT141" s="485"/>
      <c r="AU141" s="485"/>
      <c r="AV141" s="485"/>
      <c r="AW141" s="485"/>
    </row>
    <row r="142" spans="1:49" s="75" customFormat="1" ht="21" customHeight="1" thickTop="1" x14ac:dyDescent="0.25">
      <c r="A142" s="504" t="s">
        <v>66</v>
      </c>
      <c r="B142" s="494"/>
      <c r="C142" s="495"/>
      <c r="D142" s="495"/>
      <c r="E142" s="495"/>
      <c r="F142" s="495"/>
      <c r="G142" s="495"/>
      <c r="H142" s="495"/>
      <c r="I142" s="495"/>
      <c r="J142" s="495"/>
      <c r="K142" s="495"/>
      <c r="L142" s="495"/>
      <c r="M142" s="496"/>
      <c r="N142" s="494"/>
      <c r="O142" s="495"/>
      <c r="P142" s="495"/>
      <c r="Q142" s="495"/>
      <c r="R142" s="495"/>
      <c r="S142" s="495"/>
      <c r="T142" s="495"/>
      <c r="U142" s="495"/>
      <c r="V142" s="495"/>
      <c r="W142" s="495"/>
      <c r="X142" s="495"/>
      <c r="Y142" s="496"/>
      <c r="Z142" s="494"/>
      <c r="AA142" s="495"/>
      <c r="AB142" s="495"/>
      <c r="AC142" s="495"/>
      <c r="AD142" s="495"/>
      <c r="AE142" s="495"/>
      <c r="AF142" s="495"/>
      <c r="AG142" s="495"/>
      <c r="AH142" s="495"/>
      <c r="AI142" s="495"/>
      <c r="AJ142" s="495"/>
      <c r="AK142" s="496"/>
      <c r="AL142" s="494"/>
      <c r="AM142" s="495"/>
      <c r="AN142" s="495"/>
      <c r="AO142" s="495"/>
      <c r="AP142" s="495"/>
      <c r="AQ142" s="495"/>
      <c r="AR142" s="495"/>
      <c r="AS142" s="495"/>
      <c r="AT142" s="495"/>
      <c r="AU142" s="495"/>
      <c r="AV142" s="495"/>
      <c r="AW142" s="496"/>
    </row>
    <row r="143" spans="1:49" s="75" customFormat="1" ht="21" customHeight="1" x14ac:dyDescent="0.25">
      <c r="A143" s="505"/>
      <c r="B143" s="497"/>
      <c r="C143" s="498"/>
      <c r="D143" s="498"/>
      <c r="E143" s="498"/>
      <c r="F143" s="498"/>
      <c r="G143" s="498"/>
      <c r="H143" s="498"/>
      <c r="I143" s="498"/>
      <c r="J143" s="498"/>
      <c r="K143" s="498"/>
      <c r="L143" s="498"/>
      <c r="M143" s="499"/>
      <c r="N143" s="497"/>
      <c r="O143" s="498"/>
      <c r="P143" s="498"/>
      <c r="Q143" s="498"/>
      <c r="R143" s="498"/>
      <c r="S143" s="498"/>
      <c r="T143" s="498"/>
      <c r="U143" s="498"/>
      <c r="V143" s="498"/>
      <c r="W143" s="498"/>
      <c r="X143" s="498"/>
      <c r="Y143" s="499"/>
      <c r="Z143" s="497"/>
      <c r="AA143" s="498"/>
      <c r="AB143" s="498"/>
      <c r="AC143" s="498"/>
      <c r="AD143" s="498"/>
      <c r="AE143" s="498"/>
      <c r="AF143" s="498"/>
      <c r="AG143" s="498"/>
      <c r="AH143" s="498"/>
      <c r="AI143" s="498"/>
      <c r="AJ143" s="498"/>
      <c r="AK143" s="499"/>
      <c r="AL143" s="497"/>
      <c r="AM143" s="498"/>
      <c r="AN143" s="498"/>
      <c r="AO143" s="498"/>
      <c r="AP143" s="498"/>
      <c r="AQ143" s="498"/>
      <c r="AR143" s="498"/>
      <c r="AS143" s="498"/>
      <c r="AT143" s="498"/>
      <c r="AU143" s="498"/>
      <c r="AV143" s="498"/>
      <c r="AW143" s="499"/>
    </row>
    <row r="144" spans="1:49" s="75" customFormat="1" ht="21" customHeight="1" thickBot="1" x14ac:dyDescent="0.3">
      <c r="A144" s="506"/>
      <c r="B144" s="469" t="str">
        <f>IF(ISBLANK(B142),"",CONCATENATE(LEFT(INDEX(B$19:B$49,MATCH(LEFT(B142,11)&amp;"*",B$19:B$49,0)+2),FIND("-",INDEX(B$19:B$49,MATCH(LEFT(B142,11)&amp;"*",B$19:B$49,0)+2))),$A142))</f>
        <v/>
      </c>
      <c r="C144" s="470"/>
      <c r="D144" s="471"/>
      <c r="E144" s="309"/>
      <c r="F144" s="203"/>
      <c r="G144" s="199"/>
      <c r="H144" s="201"/>
      <c r="I144" s="201"/>
      <c r="J144" s="200"/>
      <c r="K144" s="202"/>
      <c r="L144" s="202"/>
      <c r="M144" s="203"/>
      <c r="N144" s="469" t="str">
        <f>IF(ISBLANK(N142),"",CONCATENATE(LEFT(INDEX(N$19:N$49,MATCH(LEFT(N142,11)&amp;"*",N$19:N$49,0)+2),FIND("-",INDEX(N$19:N$49,MATCH(LEFT(N142,11)&amp;"*",N$19:N$49,0)+2))),$A142))</f>
        <v/>
      </c>
      <c r="O144" s="470"/>
      <c r="P144" s="471"/>
      <c r="Q144" s="309"/>
      <c r="R144" s="203"/>
      <c r="S144" s="199"/>
      <c r="T144" s="201"/>
      <c r="U144" s="201"/>
      <c r="V144" s="200"/>
      <c r="W144" s="202"/>
      <c r="X144" s="202"/>
      <c r="Y144" s="203"/>
      <c r="Z144" s="469" t="str">
        <f>IF(ISBLANK(Z142),"",CONCATENATE(LEFT(INDEX(Z$19:Z$49,MATCH(LEFT(Z142,11)&amp;"*",Z$19:Z$49,0)+2),FIND("-",INDEX(Z$19:Z$49,MATCH(LEFT(Z142,11)&amp;"*",Z$19:Z$49,0)+2))),$A142))</f>
        <v/>
      </c>
      <c r="AA144" s="470"/>
      <c r="AB144" s="471"/>
      <c r="AC144" s="309"/>
      <c r="AD144" s="203"/>
      <c r="AE144" s="199"/>
      <c r="AF144" s="201"/>
      <c r="AG144" s="201"/>
      <c r="AH144" s="200"/>
      <c r="AI144" s="202"/>
      <c r="AJ144" s="202"/>
      <c r="AK144" s="203"/>
      <c r="AL144" s="469" t="str">
        <f>IF(ISBLANK(AL142),"",CONCATENATE(LEFT(INDEX(AL$19:AL$49,MATCH(LEFT(AL142,11)&amp;"*",AL$19:AL$49,0)+2),FIND("-",INDEX(AL$19:AL$49,MATCH(LEFT(AL142,11)&amp;"*",AL$19:AL$49,0)+2))),$A142))</f>
        <v/>
      </c>
      <c r="AM144" s="470"/>
      <c r="AN144" s="471"/>
      <c r="AO144" s="305"/>
      <c r="AP144" s="210"/>
      <c r="AQ144" s="205"/>
      <c r="AR144" s="207"/>
      <c r="AS144" s="207"/>
      <c r="AT144" s="206"/>
      <c r="AU144" s="209"/>
      <c r="AV144" s="187"/>
      <c r="AW144" s="187"/>
    </row>
    <row r="145" spans="1:49" s="75" customFormat="1" ht="21" customHeight="1" thickTop="1" x14ac:dyDescent="0.25">
      <c r="A145" s="504" t="s">
        <v>67</v>
      </c>
      <c r="B145" s="494"/>
      <c r="C145" s="495"/>
      <c r="D145" s="495"/>
      <c r="E145" s="495"/>
      <c r="F145" s="495"/>
      <c r="G145" s="495"/>
      <c r="H145" s="495"/>
      <c r="I145" s="495"/>
      <c r="J145" s="495"/>
      <c r="K145" s="495"/>
      <c r="L145" s="495"/>
      <c r="M145" s="496"/>
      <c r="N145" s="494"/>
      <c r="O145" s="495"/>
      <c r="P145" s="495"/>
      <c r="Q145" s="495"/>
      <c r="R145" s="495"/>
      <c r="S145" s="495"/>
      <c r="T145" s="495"/>
      <c r="U145" s="495"/>
      <c r="V145" s="495"/>
      <c r="W145" s="495"/>
      <c r="X145" s="495"/>
      <c r="Y145" s="496"/>
      <c r="Z145" s="494"/>
      <c r="AA145" s="495"/>
      <c r="AB145" s="495"/>
      <c r="AC145" s="495"/>
      <c r="AD145" s="495"/>
      <c r="AE145" s="495"/>
      <c r="AF145" s="495"/>
      <c r="AG145" s="495"/>
      <c r="AH145" s="495"/>
      <c r="AI145" s="495"/>
      <c r="AJ145" s="495"/>
      <c r="AK145" s="496"/>
      <c r="AL145" s="494"/>
      <c r="AM145" s="495"/>
      <c r="AN145" s="495"/>
      <c r="AO145" s="495"/>
      <c r="AP145" s="495"/>
      <c r="AQ145" s="495"/>
      <c r="AR145" s="495"/>
      <c r="AS145" s="495"/>
      <c r="AT145" s="495"/>
      <c r="AU145" s="495"/>
      <c r="AV145" s="495"/>
      <c r="AW145" s="496"/>
    </row>
    <row r="146" spans="1:49" s="75" customFormat="1" ht="21" customHeight="1" x14ac:dyDescent="0.25">
      <c r="A146" s="505"/>
      <c r="B146" s="497"/>
      <c r="C146" s="498"/>
      <c r="D146" s="498"/>
      <c r="E146" s="498"/>
      <c r="F146" s="498"/>
      <c r="G146" s="498"/>
      <c r="H146" s="498"/>
      <c r="I146" s="498"/>
      <c r="J146" s="498"/>
      <c r="K146" s="498"/>
      <c r="L146" s="498"/>
      <c r="M146" s="499"/>
      <c r="N146" s="497"/>
      <c r="O146" s="498"/>
      <c r="P146" s="498"/>
      <c r="Q146" s="498"/>
      <c r="R146" s="498"/>
      <c r="S146" s="498"/>
      <c r="T146" s="498"/>
      <c r="U146" s="498"/>
      <c r="V146" s="498"/>
      <c r="W146" s="498"/>
      <c r="X146" s="498"/>
      <c r="Y146" s="499"/>
      <c r="Z146" s="497"/>
      <c r="AA146" s="498"/>
      <c r="AB146" s="498"/>
      <c r="AC146" s="498"/>
      <c r="AD146" s="498"/>
      <c r="AE146" s="498"/>
      <c r="AF146" s="498"/>
      <c r="AG146" s="498"/>
      <c r="AH146" s="498"/>
      <c r="AI146" s="498"/>
      <c r="AJ146" s="498"/>
      <c r="AK146" s="499"/>
      <c r="AL146" s="497"/>
      <c r="AM146" s="498"/>
      <c r="AN146" s="498"/>
      <c r="AO146" s="498"/>
      <c r="AP146" s="498"/>
      <c r="AQ146" s="498"/>
      <c r="AR146" s="498"/>
      <c r="AS146" s="498"/>
      <c r="AT146" s="498"/>
      <c r="AU146" s="498"/>
      <c r="AV146" s="498"/>
      <c r="AW146" s="499"/>
    </row>
    <row r="147" spans="1:49" s="75" customFormat="1" ht="21" customHeight="1" thickBot="1" x14ac:dyDescent="0.3">
      <c r="A147" s="506"/>
      <c r="B147" s="469" t="str">
        <f>IF(ISBLANK(B145),"",CONCATENATE(LEFT(INDEX(B$19:B$49,MATCH(LEFT(B145,11)&amp;"*",B$19:B$49,0)+2),FIND("-",INDEX(B$19:B$49,MATCH(LEFT(B145,11)&amp;"*",B$19:B$49,0)+2))),$A145))</f>
        <v/>
      </c>
      <c r="C147" s="470"/>
      <c r="D147" s="471"/>
      <c r="E147" s="309"/>
      <c r="F147" s="203"/>
      <c r="G147" s="199"/>
      <c r="H147" s="201"/>
      <c r="I147" s="201"/>
      <c r="J147" s="200"/>
      <c r="K147" s="202"/>
      <c r="L147" s="202"/>
      <c r="M147" s="203"/>
      <c r="N147" s="469" t="str">
        <f>IF(ISBLANK(N145),"",CONCATENATE(LEFT(INDEX(N$19:N$49,MATCH(LEFT(N145,11)&amp;"*",N$19:N$49,0)+2),FIND("-",INDEX(N$19:N$49,MATCH(LEFT(N145,11)&amp;"*",N$19:N$49,0)+2))),$A145))</f>
        <v/>
      </c>
      <c r="O147" s="470"/>
      <c r="P147" s="471"/>
      <c r="Q147" s="309"/>
      <c r="R147" s="203"/>
      <c r="S147" s="199"/>
      <c r="T147" s="201"/>
      <c r="U147" s="201"/>
      <c r="V147" s="200"/>
      <c r="W147" s="202"/>
      <c r="X147" s="202"/>
      <c r="Y147" s="203"/>
      <c r="Z147" s="469" t="str">
        <f>IF(ISBLANK(Z145),"",CONCATENATE(LEFT(INDEX(Z$19:Z$49,MATCH(LEFT(Z145,11)&amp;"*",Z$19:Z$49,0)+2),FIND("-",INDEX(Z$19:Z$49,MATCH(LEFT(Z145,11)&amp;"*",Z$19:Z$49,0)+2))),$A145))</f>
        <v/>
      </c>
      <c r="AA147" s="470"/>
      <c r="AB147" s="471"/>
      <c r="AC147" s="309"/>
      <c r="AD147" s="203"/>
      <c r="AE147" s="199"/>
      <c r="AF147" s="201"/>
      <c r="AG147" s="201"/>
      <c r="AH147" s="200"/>
      <c r="AI147" s="202"/>
      <c r="AJ147" s="202"/>
      <c r="AK147" s="203"/>
      <c r="AL147" s="469" t="str">
        <f>IF(ISBLANK(AL145),"",CONCATENATE(LEFT(INDEX(AL$19:AL$49,MATCH(LEFT(AL145,11)&amp;"*",AL$19:AL$49,0)+2),FIND("-",INDEX(AL$19:AL$49,MATCH(LEFT(AL145,11)&amp;"*",AL$19:AL$49,0)+2))),$A145))</f>
        <v/>
      </c>
      <c r="AM147" s="470"/>
      <c r="AN147" s="471"/>
      <c r="AO147" s="305"/>
      <c r="AP147" s="210"/>
      <c r="AQ147" s="205"/>
      <c r="AR147" s="207"/>
      <c r="AS147" s="207"/>
      <c r="AT147" s="206"/>
      <c r="AU147" s="209"/>
      <c r="AV147" s="187"/>
      <c r="AW147" s="187"/>
    </row>
    <row r="148" spans="1:49" s="75" customFormat="1" ht="21" customHeight="1" thickTop="1" x14ac:dyDescent="0.25">
      <c r="A148" s="504" t="s">
        <v>68</v>
      </c>
      <c r="B148" s="494"/>
      <c r="C148" s="495"/>
      <c r="D148" s="495"/>
      <c r="E148" s="495"/>
      <c r="F148" s="495"/>
      <c r="G148" s="495"/>
      <c r="H148" s="495"/>
      <c r="I148" s="495"/>
      <c r="J148" s="495"/>
      <c r="K148" s="495"/>
      <c r="L148" s="495"/>
      <c r="M148" s="496"/>
      <c r="N148" s="494"/>
      <c r="O148" s="495"/>
      <c r="P148" s="495"/>
      <c r="Q148" s="495"/>
      <c r="R148" s="495"/>
      <c r="S148" s="495"/>
      <c r="T148" s="495"/>
      <c r="U148" s="495"/>
      <c r="V148" s="495"/>
      <c r="W148" s="495"/>
      <c r="X148" s="495"/>
      <c r="Y148" s="496"/>
      <c r="Z148" s="494"/>
      <c r="AA148" s="495"/>
      <c r="AB148" s="495"/>
      <c r="AC148" s="495"/>
      <c r="AD148" s="495"/>
      <c r="AE148" s="495"/>
      <c r="AF148" s="495"/>
      <c r="AG148" s="495"/>
      <c r="AH148" s="495"/>
      <c r="AI148" s="495"/>
      <c r="AJ148" s="495"/>
      <c r="AK148" s="496"/>
      <c r="AL148" s="494"/>
      <c r="AM148" s="495"/>
      <c r="AN148" s="495"/>
      <c r="AO148" s="495"/>
      <c r="AP148" s="495"/>
      <c r="AQ148" s="495"/>
      <c r="AR148" s="495"/>
      <c r="AS148" s="495"/>
      <c r="AT148" s="495"/>
      <c r="AU148" s="495"/>
      <c r="AV148" s="495"/>
      <c r="AW148" s="496"/>
    </row>
    <row r="149" spans="1:49" s="75" customFormat="1" ht="21" customHeight="1" x14ac:dyDescent="0.25">
      <c r="A149" s="505"/>
      <c r="B149" s="497"/>
      <c r="C149" s="498"/>
      <c r="D149" s="498"/>
      <c r="E149" s="498"/>
      <c r="F149" s="498"/>
      <c r="G149" s="498"/>
      <c r="H149" s="498"/>
      <c r="I149" s="498"/>
      <c r="J149" s="498"/>
      <c r="K149" s="498"/>
      <c r="L149" s="498"/>
      <c r="M149" s="499"/>
      <c r="N149" s="497"/>
      <c r="O149" s="498"/>
      <c r="P149" s="498"/>
      <c r="Q149" s="498"/>
      <c r="R149" s="498"/>
      <c r="S149" s="498"/>
      <c r="T149" s="498"/>
      <c r="U149" s="498"/>
      <c r="V149" s="498"/>
      <c r="W149" s="498"/>
      <c r="X149" s="498"/>
      <c r="Y149" s="499"/>
      <c r="Z149" s="497"/>
      <c r="AA149" s="498"/>
      <c r="AB149" s="498"/>
      <c r="AC149" s="498"/>
      <c r="AD149" s="498"/>
      <c r="AE149" s="498"/>
      <c r="AF149" s="498"/>
      <c r="AG149" s="498"/>
      <c r="AH149" s="498"/>
      <c r="AI149" s="498"/>
      <c r="AJ149" s="498"/>
      <c r="AK149" s="499"/>
      <c r="AL149" s="497"/>
      <c r="AM149" s="498"/>
      <c r="AN149" s="498"/>
      <c r="AO149" s="498"/>
      <c r="AP149" s="498"/>
      <c r="AQ149" s="498"/>
      <c r="AR149" s="498"/>
      <c r="AS149" s="498"/>
      <c r="AT149" s="498"/>
      <c r="AU149" s="498"/>
      <c r="AV149" s="498"/>
      <c r="AW149" s="499"/>
    </row>
    <row r="150" spans="1:49" s="75" customFormat="1" ht="21" customHeight="1" thickBot="1" x14ac:dyDescent="0.3">
      <c r="A150" s="506"/>
      <c r="B150" s="469" t="str">
        <f>IF(ISBLANK(B148),"",CONCATENATE(LEFT(INDEX(B$19:B$49,MATCH(LEFT(B148,11)&amp;"*",B$19:B$49,0)+2),FIND("-",INDEX(B$19:B$49,MATCH(LEFT(B148,11)&amp;"*",B$19:B$49,0)+2))),$A148))</f>
        <v/>
      </c>
      <c r="C150" s="470"/>
      <c r="D150" s="471"/>
      <c r="E150" s="309"/>
      <c r="F150" s="203"/>
      <c r="G150" s="199"/>
      <c r="H150" s="201"/>
      <c r="I150" s="201"/>
      <c r="J150" s="200"/>
      <c r="K150" s="202"/>
      <c r="L150" s="202"/>
      <c r="M150" s="203"/>
      <c r="N150" s="469" t="str">
        <f>IF(ISBLANK(N148),"",CONCATENATE(LEFT(INDEX(N$19:N$49,MATCH(LEFT(N148,11)&amp;"*",N$19:N$49,0)+2),FIND("-",INDEX(N$19:N$49,MATCH(LEFT(N148,11)&amp;"*",N$19:N$49,0)+2))),$A148))</f>
        <v/>
      </c>
      <c r="O150" s="470"/>
      <c r="P150" s="471"/>
      <c r="Q150" s="309"/>
      <c r="R150" s="203"/>
      <c r="S150" s="199"/>
      <c r="T150" s="201"/>
      <c r="U150" s="201"/>
      <c r="V150" s="200"/>
      <c r="W150" s="202"/>
      <c r="X150" s="202"/>
      <c r="Y150" s="203"/>
      <c r="Z150" s="469" t="str">
        <f>IF(ISBLANK(Z148),"",CONCATENATE(LEFT(INDEX(Z$19:Z$49,MATCH(LEFT(Z148,11)&amp;"*",Z$19:Z$49,0)+2),FIND("-",INDEX(Z$19:Z$49,MATCH(LEFT(Z148,11)&amp;"*",Z$19:Z$49,0)+2))),$A148))</f>
        <v/>
      </c>
      <c r="AA150" s="470"/>
      <c r="AB150" s="471"/>
      <c r="AC150" s="309"/>
      <c r="AD150" s="203"/>
      <c r="AE150" s="199"/>
      <c r="AF150" s="201"/>
      <c r="AG150" s="201"/>
      <c r="AH150" s="200"/>
      <c r="AI150" s="202"/>
      <c r="AJ150" s="202"/>
      <c r="AK150" s="203"/>
      <c r="AL150" s="469" t="str">
        <f>IF(ISBLANK(AL148),"",CONCATENATE(LEFT(INDEX(AL$19:AL$49,MATCH(LEFT(AL148,11)&amp;"*",AL$19:AL$49,0)+2),FIND("-",INDEX(AL$19:AL$49,MATCH(LEFT(AL148,11)&amp;"*",AL$19:AL$49,0)+2))),$A148))</f>
        <v/>
      </c>
      <c r="AM150" s="470"/>
      <c r="AN150" s="471"/>
      <c r="AO150" s="309"/>
      <c r="AP150" s="203"/>
      <c r="AQ150" s="199"/>
      <c r="AR150" s="201"/>
      <c r="AS150" s="201"/>
      <c r="AT150" s="200"/>
      <c r="AU150" s="202"/>
      <c r="AV150" s="202"/>
      <c r="AW150" s="203"/>
    </row>
    <row r="151" spans="1:49" s="75" customFormat="1" ht="21" customHeight="1" thickTop="1" x14ac:dyDescent="0.25">
      <c r="A151" s="504" t="s">
        <v>69</v>
      </c>
      <c r="B151" s="494"/>
      <c r="C151" s="495"/>
      <c r="D151" s="495"/>
      <c r="E151" s="495"/>
      <c r="F151" s="495"/>
      <c r="G151" s="495"/>
      <c r="H151" s="495"/>
      <c r="I151" s="495"/>
      <c r="J151" s="495"/>
      <c r="K151" s="495"/>
      <c r="L151" s="495"/>
      <c r="M151" s="496"/>
      <c r="N151" s="494"/>
      <c r="O151" s="495"/>
      <c r="P151" s="495"/>
      <c r="Q151" s="495"/>
      <c r="R151" s="495"/>
      <c r="S151" s="495"/>
      <c r="T151" s="495"/>
      <c r="U151" s="495"/>
      <c r="V151" s="495"/>
      <c r="W151" s="495"/>
      <c r="X151" s="495"/>
      <c r="Y151" s="496"/>
      <c r="Z151" s="494"/>
      <c r="AA151" s="495"/>
      <c r="AB151" s="495"/>
      <c r="AC151" s="495"/>
      <c r="AD151" s="495"/>
      <c r="AE151" s="495"/>
      <c r="AF151" s="495"/>
      <c r="AG151" s="495"/>
      <c r="AH151" s="495"/>
      <c r="AI151" s="495"/>
      <c r="AJ151" s="495"/>
      <c r="AK151" s="496"/>
      <c r="AL151" s="494"/>
      <c r="AM151" s="495"/>
      <c r="AN151" s="495"/>
      <c r="AO151" s="495"/>
      <c r="AP151" s="495"/>
      <c r="AQ151" s="495"/>
      <c r="AR151" s="495"/>
      <c r="AS151" s="495"/>
      <c r="AT151" s="495"/>
      <c r="AU151" s="495"/>
      <c r="AV151" s="495"/>
      <c r="AW151" s="496"/>
    </row>
    <row r="152" spans="1:49" s="75" customFormat="1" ht="21" customHeight="1" x14ac:dyDescent="0.25">
      <c r="A152" s="505"/>
      <c r="B152" s="497"/>
      <c r="C152" s="498"/>
      <c r="D152" s="498"/>
      <c r="E152" s="498"/>
      <c r="F152" s="498"/>
      <c r="G152" s="498"/>
      <c r="H152" s="498"/>
      <c r="I152" s="498"/>
      <c r="J152" s="498"/>
      <c r="K152" s="498"/>
      <c r="L152" s="498"/>
      <c r="M152" s="499"/>
      <c r="N152" s="497"/>
      <c r="O152" s="498"/>
      <c r="P152" s="498"/>
      <c r="Q152" s="498"/>
      <c r="R152" s="498"/>
      <c r="S152" s="498"/>
      <c r="T152" s="498"/>
      <c r="U152" s="498"/>
      <c r="V152" s="498"/>
      <c r="W152" s="498"/>
      <c r="X152" s="498"/>
      <c r="Y152" s="499"/>
      <c r="Z152" s="497"/>
      <c r="AA152" s="498"/>
      <c r="AB152" s="498"/>
      <c r="AC152" s="498"/>
      <c r="AD152" s="498"/>
      <c r="AE152" s="498"/>
      <c r="AF152" s="498"/>
      <c r="AG152" s="498"/>
      <c r="AH152" s="498"/>
      <c r="AI152" s="498"/>
      <c r="AJ152" s="498"/>
      <c r="AK152" s="499"/>
      <c r="AL152" s="497"/>
      <c r="AM152" s="498"/>
      <c r="AN152" s="498"/>
      <c r="AO152" s="498"/>
      <c r="AP152" s="498"/>
      <c r="AQ152" s="498"/>
      <c r="AR152" s="498"/>
      <c r="AS152" s="498"/>
      <c r="AT152" s="498"/>
      <c r="AU152" s="498"/>
      <c r="AV152" s="498"/>
      <c r="AW152" s="499"/>
    </row>
    <row r="153" spans="1:49" s="75" customFormat="1" ht="21" customHeight="1" thickBot="1" x14ac:dyDescent="0.3">
      <c r="A153" s="506"/>
      <c r="B153" s="469" t="str">
        <f>IF(ISBLANK(B151),"",CONCATENATE(LEFT(INDEX(B$19:B$49,MATCH(LEFT(B151,11)&amp;"*",B$19:B$49,0)+2),FIND("-",INDEX(B$19:B$49,MATCH(LEFT(B151,11)&amp;"*",B$19:B$49,0)+2))),$A151))</f>
        <v/>
      </c>
      <c r="C153" s="470"/>
      <c r="D153" s="471"/>
      <c r="E153" s="309"/>
      <c r="F153" s="203"/>
      <c r="G153" s="199"/>
      <c r="H153" s="201"/>
      <c r="I153" s="201"/>
      <c r="J153" s="200"/>
      <c r="K153" s="202"/>
      <c r="L153" s="202"/>
      <c r="M153" s="203"/>
      <c r="N153" s="469" t="str">
        <f>IF(ISBLANK(N151),"",CONCATENATE(LEFT(INDEX(N$19:N$49,MATCH(LEFT(N151,11)&amp;"*",N$19:N$49,0)+2),FIND("-",INDEX(N$19:N$49,MATCH(LEFT(N151,11)&amp;"*",N$19:N$49,0)+2))),$A151))</f>
        <v/>
      </c>
      <c r="O153" s="470"/>
      <c r="P153" s="471"/>
      <c r="Q153" s="309"/>
      <c r="R153" s="203"/>
      <c r="S153" s="199"/>
      <c r="T153" s="201"/>
      <c r="U153" s="201"/>
      <c r="V153" s="200"/>
      <c r="W153" s="202"/>
      <c r="X153" s="202"/>
      <c r="Y153" s="203"/>
      <c r="Z153" s="469" t="str">
        <f>IF(ISBLANK(Z151),"",CONCATENATE(LEFT(INDEX(Z$19:Z$49,MATCH(LEFT(Z151,11)&amp;"*",Z$19:Z$49,0)+2),FIND("-",INDEX(Z$19:Z$49,MATCH(LEFT(Z151,11)&amp;"*",Z$19:Z$49,0)+2))),$A151))</f>
        <v/>
      </c>
      <c r="AA153" s="470"/>
      <c r="AB153" s="471"/>
      <c r="AC153" s="309"/>
      <c r="AD153" s="203"/>
      <c r="AE153" s="199"/>
      <c r="AF153" s="201"/>
      <c r="AG153" s="201"/>
      <c r="AH153" s="200"/>
      <c r="AI153" s="202"/>
      <c r="AJ153" s="202"/>
      <c r="AK153" s="203"/>
      <c r="AL153" s="469" t="str">
        <f>IF(ISBLANK(AL151),"",CONCATENATE(LEFT(INDEX(AL$19:AL$49,MATCH(LEFT(AL151,11)&amp;"*",AL$19:AL$49,0)+2),FIND("-",INDEX(AL$19:AL$49,MATCH(LEFT(AL151,11)&amp;"*",AL$19:AL$49,0)+2))),$A151))</f>
        <v/>
      </c>
      <c r="AM153" s="470"/>
      <c r="AN153" s="471"/>
      <c r="AO153" s="309"/>
      <c r="AP153" s="203"/>
      <c r="AQ153" s="199"/>
      <c r="AR153" s="201"/>
      <c r="AS153" s="201"/>
      <c r="AT153" s="200"/>
      <c r="AU153" s="202"/>
      <c r="AV153" s="202"/>
      <c r="AW153" s="203"/>
    </row>
    <row r="154" spans="1:49" s="75" customFormat="1" ht="21" customHeight="1" thickTop="1" x14ac:dyDescent="0.25">
      <c r="A154" s="504" t="s">
        <v>83</v>
      </c>
      <c r="B154" s="494"/>
      <c r="C154" s="495"/>
      <c r="D154" s="495"/>
      <c r="E154" s="495"/>
      <c r="F154" s="495"/>
      <c r="G154" s="495"/>
      <c r="H154" s="495"/>
      <c r="I154" s="495"/>
      <c r="J154" s="495"/>
      <c r="K154" s="495"/>
      <c r="L154" s="495"/>
      <c r="M154" s="496"/>
      <c r="N154" s="494"/>
      <c r="O154" s="495"/>
      <c r="P154" s="495"/>
      <c r="Q154" s="495"/>
      <c r="R154" s="495"/>
      <c r="S154" s="495"/>
      <c r="T154" s="495"/>
      <c r="U154" s="495"/>
      <c r="V154" s="495"/>
      <c r="W154" s="495"/>
      <c r="X154" s="495"/>
      <c r="Y154" s="496"/>
      <c r="Z154" s="494"/>
      <c r="AA154" s="495"/>
      <c r="AB154" s="495"/>
      <c r="AC154" s="495"/>
      <c r="AD154" s="495"/>
      <c r="AE154" s="495"/>
      <c r="AF154" s="495"/>
      <c r="AG154" s="495"/>
      <c r="AH154" s="495"/>
      <c r="AI154" s="495"/>
      <c r="AJ154" s="495"/>
      <c r="AK154" s="496"/>
      <c r="AL154" s="494"/>
      <c r="AM154" s="495"/>
      <c r="AN154" s="495"/>
      <c r="AO154" s="495"/>
      <c r="AP154" s="495"/>
      <c r="AQ154" s="495"/>
      <c r="AR154" s="495"/>
      <c r="AS154" s="495"/>
      <c r="AT154" s="495"/>
      <c r="AU154" s="495"/>
      <c r="AV154" s="495"/>
      <c r="AW154" s="496"/>
    </row>
    <row r="155" spans="1:49" s="75" customFormat="1" ht="21" customHeight="1" x14ac:dyDescent="0.25">
      <c r="A155" s="505"/>
      <c r="B155" s="497"/>
      <c r="C155" s="498"/>
      <c r="D155" s="498"/>
      <c r="E155" s="498"/>
      <c r="F155" s="498"/>
      <c r="G155" s="498"/>
      <c r="H155" s="498"/>
      <c r="I155" s="498"/>
      <c r="J155" s="498"/>
      <c r="K155" s="498"/>
      <c r="L155" s="498"/>
      <c r="M155" s="499"/>
      <c r="N155" s="497"/>
      <c r="O155" s="498"/>
      <c r="P155" s="498"/>
      <c r="Q155" s="498"/>
      <c r="R155" s="498"/>
      <c r="S155" s="498"/>
      <c r="T155" s="498"/>
      <c r="U155" s="498"/>
      <c r="V155" s="498"/>
      <c r="W155" s="498"/>
      <c r="X155" s="498"/>
      <c r="Y155" s="499"/>
      <c r="Z155" s="497"/>
      <c r="AA155" s="498"/>
      <c r="AB155" s="498"/>
      <c r="AC155" s="498"/>
      <c r="AD155" s="498"/>
      <c r="AE155" s="498"/>
      <c r="AF155" s="498"/>
      <c r="AG155" s="498"/>
      <c r="AH155" s="498"/>
      <c r="AI155" s="498"/>
      <c r="AJ155" s="498"/>
      <c r="AK155" s="499"/>
      <c r="AL155" s="497"/>
      <c r="AM155" s="498"/>
      <c r="AN155" s="498"/>
      <c r="AO155" s="498"/>
      <c r="AP155" s="498"/>
      <c r="AQ155" s="498"/>
      <c r="AR155" s="498"/>
      <c r="AS155" s="498"/>
      <c r="AT155" s="498"/>
      <c r="AU155" s="498"/>
      <c r="AV155" s="498"/>
      <c r="AW155" s="499"/>
    </row>
    <row r="156" spans="1:49" s="75" customFormat="1" ht="21" customHeight="1" thickBot="1" x14ac:dyDescent="0.3">
      <c r="A156" s="506"/>
      <c r="B156" s="469" t="str">
        <f>IF(ISBLANK(B154),"",CONCATENATE(LEFT(INDEX(B$19:B$49,MATCH(LEFT(B154,11)&amp;"*",B$19:B$49,0)+2),FIND("-",INDEX(B$19:B$49,MATCH(LEFT(B154,11)&amp;"*",B$19:B$49,0)+2))),$A154))</f>
        <v/>
      </c>
      <c r="C156" s="470"/>
      <c r="D156" s="471"/>
      <c r="E156" s="193"/>
      <c r="F156" s="203"/>
      <c r="G156" s="195"/>
      <c r="H156" s="196"/>
      <c r="I156" s="196"/>
      <c r="J156" s="197"/>
      <c r="K156" s="198"/>
      <c r="L156" s="198"/>
      <c r="M156" s="198"/>
      <c r="N156" s="469" t="str">
        <f>IF(ISBLANK(N154),"",CONCATENATE(LEFT(INDEX(N$19:N$49,MATCH(LEFT(N154,11)&amp;"*",N$19:N$49,0)+2),FIND("-",INDEX(N$19:N$49,MATCH(LEFT(N154,11)&amp;"*",N$19:N$49,0)+2))),$A154))</f>
        <v/>
      </c>
      <c r="O156" s="470"/>
      <c r="P156" s="471"/>
      <c r="Q156" s="193"/>
      <c r="R156" s="203"/>
      <c r="S156" s="195"/>
      <c r="T156" s="196"/>
      <c r="U156" s="196"/>
      <c r="V156" s="197"/>
      <c r="W156" s="198"/>
      <c r="X156" s="194"/>
      <c r="Y156" s="198"/>
      <c r="Z156" s="469" t="str">
        <f>IF(ISBLANK(Z154),"",CONCATENATE(LEFT(INDEX(Z$19:Z$49,MATCH(LEFT(Z154,11)&amp;"*",Z$19:Z$49,0)+2),FIND("-",INDEX(Z$19:Z$49,MATCH(LEFT(Z154,11)&amp;"*",Z$19:Z$49,0)+2))),$A154))</f>
        <v/>
      </c>
      <c r="AA156" s="470"/>
      <c r="AB156" s="471"/>
      <c r="AC156" s="309"/>
      <c r="AD156" s="203"/>
      <c r="AE156" s="199"/>
      <c r="AF156" s="201"/>
      <c r="AG156" s="201"/>
      <c r="AH156" s="200"/>
      <c r="AI156" s="202"/>
      <c r="AJ156" s="202"/>
      <c r="AK156" s="203"/>
      <c r="AL156" s="469" t="str">
        <f>IF(ISBLANK(AL154),"",CONCATENATE(LEFT(INDEX(AL$19:AL$49,MATCH(LEFT(AL154,11)&amp;"*",AL$19:AL$49,0)+2),FIND("-",INDEX(AL$19:AL$49,MATCH(LEFT(AL154,11)&amp;"*",AL$19:AL$49,0)+2))),$A154))</f>
        <v/>
      </c>
      <c r="AM156" s="470"/>
      <c r="AN156" s="471"/>
      <c r="AO156" s="309"/>
      <c r="AP156" s="203"/>
      <c r="AQ156" s="204"/>
      <c r="AR156" s="201"/>
      <c r="AS156" s="201"/>
      <c r="AT156" s="200"/>
      <c r="AU156" s="202"/>
      <c r="AV156" s="202"/>
      <c r="AW156" s="203"/>
    </row>
    <row r="157" spans="1:49" s="75" customFormat="1" ht="21" customHeight="1" thickTop="1" x14ac:dyDescent="0.25">
      <c r="A157" s="504" t="s">
        <v>84</v>
      </c>
      <c r="B157" s="494"/>
      <c r="C157" s="495"/>
      <c r="D157" s="495"/>
      <c r="E157" s="495"/>
      <c r="F157" s="495"/>
      <c r="G157" s="495"/>
      <c r="H157" s="495"/>
      <c r="I157" s="495"/>
      <c r="J157" s="495"/>
      <c r="K157" s="495"/>
      <c r="L157" s="495"/>
      <c r="M157" s="496"/>
      <c r="N157" s="494"/>
      <c r="O157" s="495"/>
      <c r="P157" s="495"/>
      <c r="Q157" s="495"/>
      <c r="R157" s="495"/>
      <c r="S157" s="495"/>
      <c r="T157" s="495"/>
      <c r="U157" s="495"/>
      <c r="V157" s="495"/>
      <c r="W157" s="495"/>
      <c r="X157" s="495"/>
      <c r="Y157" s="496"/>
      <c r="Z157" s="494"/>
      <c r="AA157" s="495"/>
      <c r="AB157" s="495"/>
      <c r="AC157" s="495"/>
      <c r="AD157" s="495"/>
      <c r="AE157" s="495"/>
      <c r="AF157" s="495"/>
      <c r="AG157" s="495"/>
      <c r="AH157" s="495"/>
      <c r="AI157" s="495"/>
      <c r="AJ157" s="495"/>
      <c r="AK157" s="496"/>
      <c r="AL157" s="494"/>
      <c r="AM157" s="495"/>
      <c r="AN157" s="495"/>
      <c r="AO157" s="495"/>
      <c r="AP157" s="495"/>
      <c r="AQ157" s="495"/>
      <c r="AR157" s="495"/>
      <c r="AS157" s="495"/>
      <c r="AT157" s="495"/>
      <c r="AU157" s="495"/>
      <c r="AV157" s="495"/>
      <c r="AW157" s="496"/>
    </row>
    <row r="158" spans="1:49" s="75" customFormat="1" ht="21" customHeight="1" x14ac:dyDescent="0.25">
      <c r="A158" s="505"/>
      <c r="B158" s="497"/>
      <c r="C158" s="498"/>
      <c r="D158" s="498"/>
      <c r="E158" s="498"/>
      <c r="F158" s="498"/>
      <c r="G158" s="498"/>
      <c r="H158" s="498"/>
      <c r="I158" s="498"/>
      <c r="J158" s="498"/>
      <c r="K158" s="498"/>
      <c r="L158" s="498"/>
      <c r="M158" s="499"/>
      <c r="N158" s="497"/>
      <c r="O158" s="498"/>
      <c r="P158" s="498"/>
      <c r="Q158" s="498"/>
      <c r="R158" s="498"/>
      <c r="S158" s="498"/>
      <c r="T158" s="498"/>
      <c r="U158" s="498"/>
      <c r="V158" s="498"/>
      <c r="W158" s="498"/>
      <c r="X158" s="498"/>
      <c r="Y158" s="499"/>
      <c r="Z158" s="497"/>
      <c r="AA158" s="498"/>
      <c r="AB158" s="498"/>
      <c r="AC158" s="498"/>
      <c r="AD158" s="498"/>
      <c r="AE158" s="498"/>
      <c r="AF158" s="498"/>
      <c r="AG158" s="498"/>
      <c r="AH158" s="498"/>
      <c r="AI158" s="498"/>
      <c r="AJ158" s="498"/>
      <c r="AK158" s="499"/>
      <c r="AL158" s="497"/>
      <c r="AM158" s="498"/>
      <c r="AN158" s="498"/>
      <c r="AO158" s="498"/>
      <c r="AP158" s="498"/>
      <c r="AQ158" s="498"/>
      <c r="AR158" s="498"/>
      <c r="AS158" s="498"/>
      <c r="AT158" s="498"/>
      <c r="AU158" s="498"/>
      <c r="AV158" s="498"/>
      <c r="AW158" s="499"/>
    </row>
    <row r="159" spans="1:49" s="75" customFormat="1" ht="21" customHeight="1" thickBot="1" x14ac:dyDescent="0.3">
      <c r="A159" s="506"/>
      <c r="B159" s="469" t="str">
        <f>IF(ISBLANK(B157),"",CONCATENATE(LEFT(INDEX(B$19:B$49,MATCH(LEFT(B157,11)&amp;"*",B$19:B$49,0)+2),FIND("-",INDEX(B$19:B$49,MATCH(LEFT(B157,11)&amp;"*",B$19:B$49,0)+2))),$A157))</f>
        <v/>
      </c>
      <c r="C159" s="470"/>
      <c r="D159" s="471"/>
      <c r="E159" s="193"/>
      <c r="F159" s="203"/>
      <c r="G159" s="195"/>
      <c r="H159" s="196"/>
      <c r="I159" s="196"/>
      <c r="J159" s="197"/>
      <c r="K159" s="198"/>
      <c r="L159" s="198"/>
      <c r="M159" s="198"/>
      <c r="N159" s="469" t="str">
        <f>IF(ISBLANK(N157),"",CONCATENATE(LEFT(INDEX(N$19:N$49,MATCH(LEFT(N157,11)&amp;"*",N$19:N$49,0)+2),FIND("-",INDEX(N$19:N$49,MATCH(LEFT(N157,11)&amp;"*",N$19:N$49,0)+2))),$A157))</f>
        <v/>
      </c>
      <c r="O159" s="470"/>
      <c r="P159" s="471"/>
      <c r="Q159" s="193"/>
      <c r="R159" s="203"/>
      <c r="S159" s="195"/>
      <c r="T159" s="196"/>
      <c r="U159" s="196"/>
      <c r="V159" s="197"/>
      <c r="W159" s="198"/>
      <c r="X159" s="194"/>
      <c r="Y159" s="198"/>
      <c r="Z159" s="469" t="str">
        <f>IF(ISBLANK(Z157),"",CONCATENATE(LEFT(INDEX(Z$19:Z$49,MATCH(LEFT(Z157,11)&amp;"*",Z$19:Z$49,0)+2),FIND("-",INDEX(Z$19:Z$49,MATCH(LEFT(Z157,11)&amp;"*",Z$19:Z$49,0)+2))),$A157))</f>
        <v/>
      </c>
      <c r="AA159" s="470"/>
      <c r="AB159" s="471"/>
      <c r="AC159" s="309"/>
      <c r="AD159" s="203"/>
      <c r="AE159" s="199"/>
      <c r="AF159" s="201"/>
      <c r="AG159" s="201"/>
      <c r="AH159" s="200"/>
      <c r="AI159" s="202"/>
      <c r="AJ159" s="202"/>
      <c r="AK159" s="203"/>
      <c r="AL159" s="469" t="str">
        <f>IF(ISBLANK(AL157),"",CONCATENATE(LEFT(INDEX(AL$19:AL$49,MATCH(LEFT(AL157,11)&amp;"*",AL$19:AL$49,0)+2),FIND("-",INDEX(AL$19:AL$49,MATCH(LEFT(AL157,11)&amp;"*",AL$19:AL$49,0)+2))),$A157))</f>
        <v/>
      </c>
      <c r="AM159" s="470"/>
      <c r="AN159" s="471"/>
      <c r="AO159" s="309"/>
      <c r="AP159" s="203"/>
      <c r="AQ159" s="204"/>
      <c r="AR159" s="201"/>
      <c r="AS159" s="201"/>
      <c r="AT159" s="200"/>
      <c r="AU159" s="202"/>
      <c r="AV159" s="202"/>
      <c r="AW159" s="203"/>
    </row>
    <row r="160" spans="1:49" s="75" customFormat="1" ht="21" customHeight="1" thickTop="1" x14ac:dyDescent="0.25">
      <c r="A160" s="504" t="s">
        <v>85</v>
      </c>
      <c r="B160" s="494"/>
      <c r="C160" s="495"/>
      <c r="D160" s="495"/>
      <c r="E160" s="495"/>
      <c r="F160" s="495"/>
      <c r="G160" s="495"/>
      <c r="H160" s="495"/>
      <c r="I160" s="495"/>
      <c r="J160" s="495"/>
      <c r="K160" s="495"/>
      <c r="L160" s="495"/>
      <c r="M160" s="496"/>
      <c r="N160" s="494"/>
      <c r="O160" s="495"/>
      <c r="P160" s="495"/>
      <c r="Q160" s="495"/>
      <c r="R160" s="495"/>
      <c r="S160" s="495"/>
      <c r="T160" s="495"/>
      <c r="U160" s="495"/>
      <c r="V160" s="495"/>
      <c r="W160" s="495"/>
      <c r="X160" s="495"/>
      <c r="Y160" s="496"/>
      <c r="Z160" s="494"/>
      <c r="AA160" s="495"/>
      <c r="AB160" s="495"/>
      <c r="AC160" s="495"/>
      <c r="AD160" s="495"/>
      <c r="AE160" s="495"/>
      <c r="AF160" s="495"/>
      <c r="AG160" s="495"/>
      <c r="AH160" s="495"/>
      <c r="AI160" s="495"/>
      <c r="AJ160" s="495"/>
      <c r="AK160" s="496"/>
      <c r="AL160" s="494"/>
      <c r="AM160" s="495"/>
      <c r="AN160" s="495"/>
      <c r="AO160" s="495"/>
      <c r="AP160" s="495"/>
      <c r="AQ160" s="495"/>
      <c r="AR160" s="495"/>
      <c r="AS160" s="495"/>
      <c r="AT160" s="495"/>
      <c r="AU160" s="495"/>
      <c r="AV160" s="495"/>
      <c r="AW160" s="496"/>
    </row>
    <row r="161" spans="1:49" s="75" customFormat="1" ht="21" customHeight="1" x14ac:dyDescent="0.25">
      <c r="A161" s="505"/>
      <c r="B161" s="497"/>
      <c r="C161" s="498"/>
      <c r="D161" s="498"/>
      <c r="E161" s="498"/>
      <c r="F161" s="498"/>
      <c r="G161" s="498"/>
      <c r="H161" s="498"/>
      <c r="I161" s="498"/>
      <c r="J161" s="498"/>
      <c r="K161" s="498"/>
      <c r="L161" s="498"/>
      <c r="M161" s="499"/>
      <c r="N161" s="497"/>
      <c r="O161" s="498"/>
      <c r="P161" s="498"/>
      <c r="Q161" s="498"/>
      <c r="R161" s="498"/>
      <c r="S161" s="498"/>
      <c r="T161" s="498"/>
      <c r="U161" s="498"/>
      <c r="V161" s="498"/>
      <c r="W161" s="498"/>
      <c r="X161" s="498"/>
      <c r="Y161" s="499"/>
      <c r="Z161" s="497"/>
      <c r="AA161" s="498"/>
      <c r="AB161" s="498"/>
      <c r="AC161" s="498"/>
      <c r="AD161" s="498"/>
      <c r="AE161" s="498"/>
      <c r="AF161" s="498"/>
      <c r="AG161" s="498"/>
      <c r="AH161" s="498"/>
      <c r="AI161" s="498"/>
      <c r="AJ161" s="498"/>
      <c r="AK161" s="499"/>
      <c r="AL161" s="497"/>
      <c r="AM161" s="498"/>
      <c r="AN161" s="498"/>
      <c r="AO161" s="498"/>
      <c r="AP161" s="498"/>
      <c r="AQ161" s="498"/>
      <c r="AR161" s="498"/>
      <c r="AS161" s="498"/>
      <c r="AT161" s="498"/>
      <c r="AU161" s="498"/>
      <c r="AV161" s="498"/>
      <c r="AW161" s="499"/>
    </row>
    <row r="162" spans="1:49" s="75" customFormat="1" ht="21" customHeight="1" thickBot="1" x14ac:dyDescent="0.3">
      <c r="A162" s="506"/>
      <c r="B162" s="469" t="str">
        <f>IF(ISBLANK(B160),"",CONCATENATE(LEFT(INDEX(B$19:B$49,MATCH(LEFT(B160,11)&amp;"*",B$19:B$49,0)+2),FIND("-",INDEX(B$19:B$49,MATCH(LEFT(B160,11)&amp;"*",B$19:B$49,0)+2))),$A160))</f>
        <v/>
      </c>
      <c r="C162" s="470"/>
      <c r="D162" s="471"/>
      <c r="E162" s="193"/>
      <c r="F162" s="203"/>
      <c r="G162" s="195"/>
      <c r="H162" s="196"/>
      <c r="I162" s="196"/>
      <c r="J162" s="197"/>
      <c r="K162" s="198"/>
      <c r="L162" s="198"/>
      <c r="M162" s="198"/>
      <c r="N162" s="469" t="str">
        <f>IF(ISBLANK(N160),"",CONCATENATE(LEFT(INDEX(N$19:N$49,MATCH(LEFT(N160,11)&amp;"*",N$19:N$49,0)+2),FIND("-",INDEX(N$19:N$49,MATCH(LEFT(N160,11)&amp;"*",N$19:N$49,0)+2))),$A160))</f>
        <v/>
      </c>
      <c r="O162" s="470"/>
      <c r="P162" s="471"/>
      <c r="Q162" s="193"/>
      <c r="R162" s="203"/>
      <c r="S162" s="195"/>
      <c r="T162" s="196"/>
      <c r="U162" s="196"/>
      <c r="V162" s="197"/>
      <c r="W162" s="198"/>
      <c r="X162" s="194"/>
      <c r="Y162" s="198"/>
      <c r="Z162" s="469" t="str">
        <f>IF(ISBLANK(Z160),"",CONCATENATE(LEFT(INDEX(Z$19:Z$49,MATCH(LEFT(Z160,11)&amp;"*",Z$19:Z$49,0)+2),FIND("-",INDEX(Z$19:Z$49,MATCH(LEFT(Z160,11)&amp;"*",Z$19:Z$49,0)+2))),$A160))</f>
        <v/>
      </c>
      <c r="AA162" s="470"/>
      <c r="AB162" s="471"/>
      <c r="AC162" s="309"/>
      <c r="AD162" s="203"/>
      <c r="AE162" s="199"/>
      <c r="AF162" s="201"/>
      <c r="AG162" s="201"/>
      <c r="AH162" s="200"/>
      <c r="AI162" s="202"/>
      <c r="AJ162" s="202"/>
      <c r="AK162" s="203"/>
      <c r="AL162" s="469" t="str">
        <f>IF(ISBLANK(AL160),"",CONCATENATE(LEFT(INDEX(AL$19:AL$49,MATCH(LEFT(AL160,11)&amp;"*",AL$19:AL$49,0)+2),FIND("-",INDEX(AL$19:AL$49,MATCH(LEFT(AL160,11)&amp;"*",AL$19:AL$49,0)+2))),$A160))</f>
        <v/>
      </c>
      <c r="AM162" s="470"/>
      <c r="AN162" s="471"/>
      <c r="AO162" s="309"/>
      <c r="AP162" s="203"/>
      <c r="AQ162" s="204"/>
      <c r="AR162" s="201"/>
      <c r="AS162" s="201"/>
      <c r="AT162" s="200"/>
      <c r="AU162" s="202"/>
      <c r="AV162" s="202"/>
      <c r="AW162" s="203"/>
    </row>
    <row r="163" spans="1:49" s="75" customFormat="1" ht="21" customHeight="1" thickTop="1" x14ac:dyDescent="0.25">
      <c r="A163" s="504" t="s">
        <v>86</v>
      </c>
      <c r="B163" s="494"/>
      <c r="C163" s="495"/>
      <c r="D163" s="495"/>
      <c r="E163" s="495"/>
      <c r="F163" s="495"/>
      <c r="G163" s="495"/>
      <c r="H163" s="495"/>
      <c r="I163" s="495"/>
      <c r="J163" s="495"/>
      <c r="K163" s="495"/>
      <c r="L163" s="495"/>
      <c r="M163" s="496"/>
      <c r="N163" s="494"/>
      <c r="O163" s="495"/>
      <c r="P163" s="495"/>
      <c r="Q163" s="495"/>
      <c r="R163" s="495"/>
      <c r="S163" s="495"/>
      <c r="T163" s="495"/>
      <c r="U163" s="495"/>
      <c r="V163" s="495"/>
      <c r="W163" s="495"/>
      <c r="X163" s="495"/>
      <c r="Y163" s="496"/>
      <c r="Z163" s="494"/>
      <c r="AA163" s="495"/>
      <c r="AB163" s="495"/>
      <c r="AC163" s="495"/>
      <c r="AD163" s="495"/>
      <c r="AE163" s="495"/>
      <c r="AF163" s="495"/>
      <c r="AG163" s="495"/>
      <c r="AH163" s="495"/>
      <c r="AI163" s="495"/>
      <c r="AJ163" s="495"/>
      <c r="AK163" s="496"/>
      <c r="AL163" s="494"/>
      <c r="AM163" s="495"/>
      <c r="AN163" s="495"/>
      <c r="AO163" s="495"/>
      <c r="AP163" s="495"/>
      <c r="AQ163" s="495"/>
      <c r="AR163" s="495"/>
      <c r="AS163" s="495"/>
      <c r="AT163" s="495"/>
      <c r="AU163" s="495"/>
      <c r="AV163" s="495"/>
      <c r="AW163" s="496"/>
    </row>
    <row r="164" spans="1:49" s="75" customFormat="1" ht="21" customHeight="1" x14ac:dyDescent="0.25">
      <c r="A164" s="505"/>
      <c r="B164" s="497"/>
      <c r="C164" s="498"/>
      <c r="D164" s="498"/>
      <c r="E164" s="498"/>
      <c r="F164" s="498"/>
      <c r="G164" s="498"/>
      <c r="H164" s="498"/>
      <c r="I164" s="498"/>
      <c r="J164" s="498"/>
      <c r="K164" s="498"/>
      <c r="L164" s="498"/>
      <c r="M164" s="499"/>
      <c r="N164" s="497"/>
      <c r="O164" s="498"/>
      <c r="P164" s="498"/>
      <c r="Q164" s="498"/>
      <c r="R164" s="498"/>
      <c r="S164" s="498"/>
      <c r="T164" s="498"/>
      <c r="U164" s="498"/>
      <c r="V164" s="498"/>
      <c r="W164" s="498"/>
      <c r="X164" s="498"/>
      <c r="Y164" s="499"/>
      <c r="Z164" s="497"/>
      <c r="AA164" s="498"/>
      <c r="AB164" s="498"/>
      <c r="AC164" s="498"/>
      <c r="AD164" s="498"/>
      <c r="AE164" s="498"/>
      <c r="AF164" s="498"/>
      <c r="AG164" s="498"/>
      <c r="AH164" s="498"/>
      <c r="AI164" s="498"/>
      <c r="AJ164" s="498"/>
      <c r="AK164" s="499"/>
      <c r="AL164" s="497"/>
      <c r="AM164" s="498"/>
      <c r="AN164" s="498"/>
      <c r="AO164" s="498"/>
      <c r="AP164" s="498"/>
      <c r="AQ164" s="498"/>
      <c r="AR164" s="498"/>
      <c r="AS164" s="498"/>
      <c r="AT164" s="498"/>
      <c r="AU164" s="498"/>
      <c r="AV164" s="498"/>
      <c r="AW164" s="499"/>
    </row>
    <row r="165" spans="1:49" s="75" customFormat="1" ht="21" customHeight="1" thickBot="1" x14ac:dyDescent="0.3">
      <c r="A165" s="506"/>
      <c r="B165" s="469" t="str">
        <f>IF(ISBLANK(B163),"",CONCATENATE(LEFT(INDEX(B$19:B$49,MATCH(LEFT(B163,11)&amp;"*",B$19:B$49,0)+2),FIND("-",INDEX(B$19:B$49,MATCH(LEFT(B163,11)&amp;"*",B$19:B$49,0)+2))),$A163))</f>
        <v/>
      </c>
      <c r="C165" s="470"/>
      <c r="D165" s="471"/>
      <c r="E165" s="193"/>
      <c r="F165" s="203"/>
      <c r="G165" s="195"/>
      <c r="H165" s="196"/>
      <c r="I165" s="196"/>
      <c r="J165" s="197"/>
      <c r="K165" s="198"/>
      <c r="L165" s="198"/>
      <c r="M165" s="198"/>
      <c r="N165" s="469" t="str">
        <f>IF(ISBLANK(N163),"",CONCATENATE(LEFT(INDEX(N$19:N$49,MATCH(LEFT(N163,11)&amp;"*",N$19:N$49,0)+2),FIND("-",INDEX(N$19:N$49,MATCH(LEFT(N163,11)&amp;"*",N$19:N$49,0)+2))),$A163))</f>
        <v/>
      </c>
      <c r="O165" s="470"/>
      <c r="P165" s="471"/>
      <c r="Q165" s="193"/>
      <c r="R165" s="203"/>
      <c r="S165" s="195"/>
      <c r="T165" s="196"/>
      <c r="U165" s="196"/>
      <c r="V165" s="197"/>
      <c r="W165" s="198"/>
      <c r="X165" s="194"/>
      <c r="Y165" s="198"/>
      <c r="Z165" s="469" t="str">
        <f>IF(ISBLANK(Z163),"",CONCATENATE(LEFT(INDEX(Z$19:Z$49,MATCH(LEFT(Z163,11)&amp;"*",Z$19:Z$49,0)+2),FIND("-",INDEX(Z$19:Z$49,MATCH(LEFT(Z163,11)&amp;"*",Z$19:Z$49,0)+2))),$A163))</f>
        <v/>
      </c>
      <c r="AA165" s="470"/>
      <c r="AB165" s="471"/>
      <c r="AC165" s="309"/>
      <c r="AD165" s="203"/>
      <c r="AE165" s="199"/>
      <c r="AF165" s="201"/>
      <c r="AG165" s="201"/>
      <c r="AH165" s="200"/>
      <c r="AI165" s="202"/>
      <c r="AJ165" s="202"/>
      <c r="AK165" s="203"/>
      <c r="AL165" s="469" t="str">
        <f>IF(ISBLANK(AL163),"",CONCATENATE(LEFT(INDEX(AL$19:AL$49,MATCH(LEFT(AL163,11)&amp;"*",AL$19:AL$49,0)+2),FIND("-",INDEX(AL$19:AL$49,MATCH(LEFT(AL163,11)&amp;"*",AL$19:AL$49,0)+2))),$A163))</f>
        <v/>
      </c>
      <c r="AM165" s="470"/>
      <c r="AN165" s="471"/>
      <c r="AO165" s="309"/>
      <c r="AP165" s="203"/>
      <c r="AQ165" s="204"/>
      <c r="AR165" s="201"/>
      <c r="AS165" s="201"/>
      <c r="AT165" s="200"/>
      <c r="AU165" s="202"/>
      <c r="AV165" s="202"/>
      <c r="AW165" s="203"/>
    </row>
    <row r="166" spans="1:49" s="75" customFormat="1" ht="21" customHeight="1" thickTop="1" x14ac:dyDescent="0.25">
      <c r="A166" s="504" t="s">
        <v>87</v>
      </c>
      <c r="B166" s="494"/>
      <c r="C166" s="495"/>
      <c r="D166" s="495"/>
      <c r="E166" s="495"/>
      <c r="F166" s="495"/>
      <c r="G166" s="495"/>
      <c r="H166" s="495"/>
      <c r="I166" s="495"/>
      <c r="J166" s="495"/>
      <c r="K166" s="495"/>
      <c r="L166" s="495"/>
      <c r="M166" s="496"/>
      <c r="N166" s="494"/>
      <c r="O166" s="495"/>
      <c r="P166" s="495"/>
      <c r="Q166" s="495"/>
      <c r="R166" s="495"/>
      <c r="S166" s="495"/>
      <c r="T166" s="495"/>
      <c r="U166" s="495"/>
      <c r="V166" s="495"/>
      <c r="W166" s="495"/>
      <c r="X166" s="495"/>
      <c r="Y166" s="496"/>
      <c r="Z166" s="494"/>
      <c r="AA166" s="495"/>
      <c r="AB166" s="495"/>
      <c r="AC166" s="495"/>
      <c r="AD166" s="495"/>
      <c r="AE166" s="495"/>
      <c r="AF166" s="495"/>
      <c r="AG166" s="495"/>
      <c r="AH166" s="495"/>
      <c r="AI166" s="495"/>
      <c r="AJ166" s="495"/>
      <c r="AK166" s="496"/>
      <c r="AL166" s="494"/>
      <c r="AM166" s="495"/>
      <c r="AN166" s="495"/>
      <c r="AO166" s="495"/>
      <c r="AP166" s="495"/>
      <c r="AQ166" s="495"/>
      <c r="AR166" s="495"/>
      <c r="AS166" s="495"/>
      <c r="AT166" s="495"/>
      <c r="AU166" s="495"/>
      <c r="AV166" s="495"/>
      <c r="AW166" s="496"/>
    </row>
    <row r="167" spans="1:49" s="75" customFormat="1" ht="21" customHeight="1" x14ac:dyDescent="0.25">
      <c r="A167" s="505"/>
      <c r="B167" s="497"/>
      <c r="C167" s="498"/>
      <c r="D167" s="498"/>
      <c r="E167" s="498"/>
      <c r="F167" s="498"/>
      <c r="G167" s="498"/>
      <c r="H167" s="498"/>
      <c r="I167" s="498"/>
      <c r="J167" s="498"/>
      <c r="K167" s="498"/>
      <c r="L167" s="498"/>
      <c r="M167" s="499"/>
      <c r="N167" s="497"/>
      <c r="O167" s="498"/>
      <c r="P167" s="498"/>
      <c r="Q167" s="498"/>
      <c r="R167" s="498"/>
      <c r="S167" s="498"/>
      <c r="T167" s="498"/>
      <c r="U167" s="498"/>
      <c r="V167" s="498"/>
      <c r="W167" s="498"/>
      <c r="X167" s="498"/>
      <c r="Y167" s="499"/>
      <c r="Z167" s="497"/>
      <c r="AA167" s="498"/>
      <c r="AB167" s="498"/>
      <c r="AC167" s="498"/>
      <c r="AD167" s="498"/>
      <c r="AE167" s="498"/>
      <c r="AF167" s="498"/>
      <c r="AG167" s="498"/>
      <c r="AH167" s="498"/>
      <c r="AI167" s="498"/>
      <c r="AJ167" s="498"/>
      <c r="AK167" s="499"/>
      <c r="AL167" s="497"/>
      <c r="AM167" s="498"/>
      <c r="AN167" s="498"/>
      <c r="AO167" s="498"/>
      <c r="AP167" s="498"/>
      <c r="AQ167" s="498"/>
      <c r="AR167" s="498"/>
      <c r="AS167" s="498"/>
      <c r="AT167" s="498"/>
      <c r="AU167" s="498"/>
      <c r="AV167" s="498"/>
      <c r="AW167" s="499"/>
    </row>
    <row r="168" spans="1:49" s="75" customFormat="1" ht="21" customHeight="1" thickBot="1" x14ac:dyDescent="0.3">
      <c r="A168" s="506"/>
      <c r="B168" s="469" t="str">
        <f>IF(ISBLANK(B166),"",CONCATENATE(LEFT(INDEX(B$19:B$49,MATCH(LEFT(B166,11)&amp;"*",B$19:B$49,0)+2),FIND("-",INDEX(B$19:B$49,MATCH(LEFT(B166,11)&amp;"*",B$19:B$49,0)+2))),$A166))</f>
        <v/>
      </c>
      <c r="C168" s="470"/>
      <c r="D168" s="471"/>
      <c r="E168" s="193"/>
      <c r="F168" s="203"/>
      <c r="G168" s="195"/>
      <c r="H168" s="196"/>
      <c r="I168" s="196"/>
      <c r="J168" s="197"/>
      <c r="K168" s="198"/>
      <c r="L168" s="198"/>
      <c r="M168" s="198"/>
      <c r="N168" s="469" t="str">
        <f>IF(ISBLANK(N166),"",CONCATENATE(LEFT(INDEX(N$19:N$49,MATCH(LEFT(N166,11)&amp;"*",N$19:N$49,0)+2),FIND("-",INDEX(N$19:N$49,MATCH(LEFT(N166,11)&amp;"*",N$19:N$49,0)+2))),$A166))</f>
        <v/>
      </c>
      <c r="O168" s="470"/>
      <c r="P168" s="471"/>
      <c r="Q168" s="193"/>
      <c r="R168" s="203"/>
      <c r="S168" s="195"/>
      <c r="T168" s="196"/>
      <c r="U168" s="196"/>
      <c r="V168" s="197"/>
      <c r="W168" s="198"/>
      <c r="X168" s="194"/>
      <c r="Y168" s="198"/>
      <c r="Z168" s="469" t="str">
        <f>IF(ISBLANK(Z166),"",CONCATENATE(LEFT(INDEX(Z$19:Z$49,MATCH(LEFT(Z166,11)&amp;"*",Z$19:Z$49,0)+2),FIND("-",INDEX(Z$19:Z$49,MATCH(LEFT(Z166,11)&amp;"*",Z$19:Z$49,0)+2))),$A166))</f>
        <v/>
      </c>
      <c r="AA168" s="470"/>
      <c r="AB168" s="471"/>
      <c r="AC168" s="309"/>
      <c r="AD168" s="203"/>
      <c r="AE168" s="199"/>
      <c r="AF168" s="201"/>
      <c r="AG168" s="201"/>
      <c r="AH168" s="200"/>
      <c r="AI168" s="202"/>
      <c r="AJ168" s="202"/>
      <c r="AK168" s="213"/>
      <c r="AL168" s="469" t="str">
        <f>IF(ISBLANK(AL166),"",CONCATENATE(LEFT(INDEX(AL$19:AL$49,MATCH(LEFT(AL166,11)&amp;"*",AL$19:AL$49,0)+2),FIND("-",INDEX(AL$19:AL$49,MATCH(LEFT(AL166,11)&amp;"*",AL$19:AL$49,0)+2))),$A166))</f>
        <v/>
      </c>
      <c r="AM168" s="470"/>
      <c r="AN168" s="471"/>
      <c r="AO168" s="193"/>
      <c r="AP168" s="203"/>
      <c r="AQ168" s="195"/>
      <c r="AR168" s="196"/>
      <c r="AS168" s="196"/>
      <c r="AT168" s="197"/>
      <c r="AU168" s="198"/>
      <c r="AV168" s="194"/>
      <c r="AW168" s="198"/>
    </row>
    <row r="169" spans="1:49" s="75" customFormat="1" ht="21" customHeight="1" thickTop="1" x14ac:dyDescent="0.25">
      <c r="A169" s="504" t="s">
        <v>64</v>
      </c>
      <c r="B169" s="494"/>
      <c r="C169" s="495"/>
      <c r="D169" s="495"/>
      <c r="E169" s="495"/>
      <c r="F169" s="495"/>
      <c r="G169" s="495"/>
      <c r="H169" s="495"/>
      <c r="I169" s="495"/>
      <c r="J169" s="495"/>
      <c r="K169" s="495"/>
      <c r="L169" s="495"/>
      <c r="M169" s="496"/>
      <c r="N169" s="494"/>
      <c r="O169" s="495"/>
      <c r="P169" s="495"/>
      <c r="Q169" s="495"/>
      <c r="R169" s="495"/>
      <c r="S169" s="495"/>
      <c r="T169" s="495"/>
      <c r="U169" s="495"/>
      <c r="V169" s="495"/>
      <c r="W169" s="495"/>
      <c r="X169" s="495"/>
      <c r="Y169" s="496"/>
      <c r="Z169" s="494"/>
      <c r="AA169" s="495"/>
      <c r="AB169" s="495"/>
      <c r="AC169" s="495"/>
      <c r="AD169" s="495"/>
      <c r="AE169" s="495"/>
      <c r="AF169" s="495"/>
      <c r="AG169" s="495"/>
      <c r="AH169" s="495"/>
      <c r="AI169" s="495"/>
      <c r="AJ169" s="495"/>
      <c r="AK169" s="496"/>
      <c r="AL169" s="494"/>
      <c r="AM169" s="495"/>
      <c r="AN169" s="495"/>
      <c r="AO169" s="495"/>
      <c r="AP169" s="495"/>
      <c r="AQ169" s="495"/>
      <c r="AR169" s="495"/>
      <c r="AS169" s="495"/>
      <c r="AT169" s="495"/>
      <c r="AU169" s="495"/>
      <c r="AV169" s="495"/>
      <c r="AW169" s="496"/>
    </row>
    <row r="170" spans="1:49" s="75" customFormat="1" ht="21" customHeight="1" x14ac:dyDescent="0.25">
      <c r="A170" s="505"/>
      <c r="B170" s="497"/>
      <c r="C170" s="498"/>
      <c r="D170" s="498"/>
      <c r="E170" s="498"/>
      <c r="F170" s="498"/>
      <c r="G170" s="498"/>
      <c r="H170" s="498"/>
      <c r="I170" s="498"/>
      <c r="J170" s="498"/>
      <c r="K170" s="498"/>
      <c r="L170" s="498"/>
      <c r="M170" s="499"/>
      <c r="N170" s="497"/>
      <c r="O170" s="498"/>
      <c r="P170" s="498"/>
      <c r="Q170" s="498"/>
      <c r="R170" s="498"/>
      <c r="S170" s="498"/>
      <c r="T170" s="498"/>
      <c r="U170" s="498"/>
      <c r="V170" s="498"/>
      <c r="W170" s="498"/>
      <c r="X170" s="498"/>
      <c r="Y170" s="499"/>
      <c r="Z170" s="497"/>
      <c r="AA170" s="498"/>
      <c r="AB170" s="498"/>
      <c r="AC170" s="498"/>
      <c r="AD170" s="498"/>
      <c r="AE170" s="498"/>
      <c r="AF170" s="498"/>
      <c r="AG170" s="498"/>
      <c r="AH170" s="498"/>
      <c r="AI170" s="498"/>
      <c r="AJ170" s="498"/>
      <c r="AK170" s="499"/>
      <c r="AL170" s="497"/>
      <c r="AM170" s="498"/>
      <c r="AN170" s="498"/>
      <c r="AO170" s="498"/>
      <c r="AP170" s="498"/>
      <c r="AQ170" s="498"/>
      <c r="AR170" s="498"/>
      <c r="AS170" s="498"/>
      <c r="AT170" s="498"/>
      <c r="AU170" s="498"/>
      <c r="AV170" s="498"/>
      <c r="AW170" s="499"/>
    </row>
    <row r="171" spans="1:49" s="75" customFormat="1" ht="21" customHeight="1" thickBot="1" x14ac:dyDescent="0.3">
      <c r="A171" s="506"/>
      <c r="B171" s="469" t="str">
        <f>IF(ISBLANK(B169),"",CONCATENATE(LEFT(INDEX(B$19:B$49,MATCH(LEFT(B169,11)&amp;"*",B$19:B$49,0)+2),FIND("-",INDEX(B$19:B$49,MATCH(LEFT(B169,11)&amp;"*",B$19:B$49,0)+2))),$A169))</f>
        <v/>
      </c>
      <c r="C171" s="470"/>
      <c r="D171" s="471"/>
      <c r="E171" s="193"/>
      <c r="F171" s="203"/>
      <c r="G171" s="195"/>
      <c r="H171" s="196"/>
      <c r="I171" s="196"/>
      <c r="J171" s="197"/>
      <c r="K171" s="198"/>
      <c r="L171" s="198"/>
      <c r="M171" s="198"/>
      <c r="N171" s="469" t="str">
        <f>IF(ISBLANK(N169),"",CONCATENATE(LEFT(INDEX(N$19:N$49,MATCH(LEFT(N169,11)&amp;"*",N$19:N$49,0)+2),FIND("-",INDEX(N$19:N$49,MATCH(LEFT(N169,11)&amp;"*",N$19:N$49,0)+2))),$A169))</f>
        <v/>
      </c>
      <c r="O171" s="470"/>
      <c r="P171" s="471"/>
      <c r="Q171" s="193"/>
      <c r="R171" s="203"/>
      <c r="S171" s="195"/>
      <c r="T171" s="196"/>
      <c r="U171" s="196"/>
      <c r="V171" s="197"/>
      <c r="W171" s="198"/>
      <c r="X171" s="194"/>
      <c r="Y171" s="198"/>
      <c r="Z171" s="469" t="str">
        <f>IF(ISBLANK(Z169),"",CONCATENATE(LEFT(INDEX(Z$19:Z$49,MATCH(LEFT(Z169,11)&amp;"*",Z$19:Z$49,0)+2),FIND("-",INDEX(Z$19:Z$49,MATCH(LEFT(Z169,11)&amp;"*",Z$19:Z$49,0)+2))),$A169))</f>
        <v/>
      </c>
      <c r="AA171" s="470"/>
      <c r="AB171" s="471"/>
      <c r="AC171" s="309"/>
      <c r="AD171" s="203"/>
      <c r="AE171" s="199"/>
      <c r="AF171" s="201"/>
      <c r="AG171" s="201"/>
      <c r="AH171" s="200"/>
      <c r="AI171" s="202"/>
      <c r="AJ171" s="202"/>
      <c r="AK171" s="213"/>
      <c r="AL171" s="469" t="str">
        <f>IF(ISBLANK(AL169),"",CONCATENATE(LEFT(INDEX(AL$19:AL$49,MATCH(LEFT(AL169,11)&amp;"*",AL$19:AL$49,0)+2),FIND("-",INDEX(AL$19:AL$49,MATCH(LEFT(AL169,11)&amp;"*",AL$19:AL$49,0)+2))),$A169))</f>
        <v/>
      </c>
      <c r="AM171" s="470"/>
      <c r="AN171" s="471"/>
      <c r="AO171" s="193"/>
      <c r="AP171" s="203"/>
      <c r="AQ171" s="195"/>
      <c r="AR171" s="196"/>
      <c r="AS171" s="196"/>
      <c r="AT171" s="197"/>
      <c r="AU171" s="198"/>
      <c r="AV171" s="194"/>
      <c r="AW171" s="198"/>
    </row>
    <row r="172" spans="1:49" s="75" customFormat="1" ht="21" customHeight="1" thickTop="1" x14ac:dyDescent="0.25">
      <c r="A172" s="504" t="s">
        <v>65</v>
      </c>
      <c r="B172" s="494"/>
      <c r="C172" s="495"/>
      <c r="D172" s="495"/>
      <c r="E172" s="495"/>
      <c r="F172" s="495"/>
      <c r="G172" s="495"/>
      <c r="H172" s="495"/>
      <c r="I172" s="495"/>
      <c r="J172" s="495"/>
      <c r="K172" s="495"/>
      <c r="L172" s="495"/>
      <c r="M172" s="496"/>
      <c r="N172" s="494"/>
      <c r="O172" s="495"/>
      <c r="P172" s="495"/>
      <c r="Q172" s="495"/>
      <c r="R172" s="495"/>
      <c r="S172" s="495"/>
      <c r="T172" s="495"/>
      <c r="U172" s="495"/>
      <c r="V172" s="495"/>
      <c r="W172" s="495"/>
      <c r="X172" s="495"/>
      <c r="Y172" s="496"/>
      <c r="Z172" s="494"/>
      <c r="AA172" s="495"/>
      <c r="AB172" s="495"/>
      <c r="AC172" s="495"/>
      <c r="AD172" s="495"/>
      <c r="AE172" s="495"/>
      <c r="AF172" s="495"/>
      <c r="AG172" s="495"/>
      <c r="AH172" s="495"/>
      <c r="AI172" s="495"/>
      <c r="AJ172" s="495"/>
      <c r="AK172" s="496"/>
      <c r="AL172" s="494"/>
      <c r="AM172" s="495"/>
      <c r="AN172" s="495"/>
      <c r="AO172" s="495"/>
      <c r="AP172" s="495"/>
      <c r="AQ172" s="495"/>
      <c r="AR172" s="495"/>
      <c r="AS172" s="495"/>
      <c r="AT172" s="495"/>
      <c r="AU172" s="495"/>
      <c r="AV172" s="495"/>
      <c r="AW172" s="496"/>
    </row>
    <row r="173" spans="1:49" s="75" customFormat="1" ht="21" customHeight="1" x14ac:dyDescent="0.25">
      <c r="A173" s="505"/>
      <c r="B173" s="497"/>
      <c r="C173" s="498"/>
      <c r="D173" s="498"/>
      <c r="E173" s="498"/>
      <c r="F173" s="498"/>
      <c r="G173" s="498"/>
      <c r="H173" s="498"/>
      <c r="I173" s="498"/>
      <c r="J173" s="498"/>
      <c r="K173" s="498"/>
      <c r="L173" s="498"/>
      <c r="M173" s="499"/>
      <c r="N173" s="497"/>
      <c r="O173" s="498"/>
      <c r="P173" s="498"/>
      <c r="Q173" s="498"/>
      <c r="R173" s="498"/>
      <c r="S173" s="498"/>
      <c r="T173" s="498"/>
      <c r="U173" s="498"/>
      <c r="V173" s="498"/>
      <c r="W173" s="498"/>
      <c r="X173" s="498"/>
      <c r="Y173" s="499"/>
      <c r="Z173" s="497"/>
      <c r="AA173" s="498"/>
      <c r="AB173" s="498"/>
      <c r="AC173" s="498"/>
      <c r="AD173" s="498"/>
      <c r="AE173" s="498"/>
      <c r="AF173" s="498"/>
      <c r="AG173" s="498"/>
      <c r="AH173" s="498"/>
      <c r="AI173" s="498"/>
      <c r="AJ173" s="498"/>
      <c r="AK173" s="499"/>
      <c r="AL173" s="497"/>
      <c r="AM173" s="498"/>
      <c r="AN173" s="498"/>
      <c r="AO173" s="498"/>
      <c r="AP173" s="498"/>
      <c r="AQ173" s="498"/>
      <c r="AR173" s="498"/>
      <c r="AS173" s="498"/>
      <c r="AT173" s="498"/>
      <c r="AU173" s="498"/>
      <c r="AV173" s="498"/>
      <c r="AW173" s="499"/>
    </row>
    <row r="174" spans="1:49" s="75" customFormat="1" ht="21" customHeight="1" thickBot="1" x14ac:dyDescent="0.3">
      <c r="A174" s="506"/>
      <c r="B174" s="469" t="str">
        <f>IF(ISBLANK(B172),"",CONCATENATE(LEFT(INDEX(B$19:B$49,MATCH(LEFT(B172,11)&amp;"*",B$19:B$49,0)+2),FIND("-",INDEX(B$19:B$49,MATCH(LEFT(B172,11)&amp;"*",B$19:B$49,0)+2))),$A172))</f>
        <v/>
      </c>
      <c r="C174" s="470"/>
      <c r="D174" s="471"/>
      <c r="E174" s="193"/>
      <c r="F174" s="203"/>
      <c r="G174" s="195"/>
      <c r="H174" s="196"/>
      <c r="I174" s="196"/>
      <c r="J174" s="197"/>
      <c r="K174" s="198"/>
      <c r="L174" s="198"/>
      <c r="M174" s="198"/>
      <c r="N174" s="469" t="str">
        <f>IF(ISBLANK(N172),"",CONCATENATE(LEFT(INDEX(N$19:N$49,MATCH(LEFT(N172,11)&amp;"*",N$19:N$49,0)+2),FIND("-",INDEX(N$19:N$49,MATCH(LEFT(N172,11)&amp;"*",N$19:N$49,0)+2))),$A172))</f>
        <v/>
      </c>
      <c r="O174" s="470"/>
      <c r="P174" s="471"/>
      <c r="Q174" s="193"/>
      <c r="R174" s="203"/>
      <c r="S174" s="195"/>
      <c r="T174" s="196"/>
      <c r="U174" s="196"/>
      <c r="V174" s="197"/>
      <c r="W174" s="198"/>
      <c r="X174" s="194"/>
      <c r="Y174" s="198"/>
      <c r="Z174" s="469" t="str">
        <f>IF(ISBLANK(Z172),"",CONCATENATE(LEFT(INDEX(Z$19:Z$49,MATCH(LEFT(Z172,11)&amp;"*",Z$19:Z$49,0)+2),FIND("-",INDEX(Z$19:Z$49,MATCH(LEFT(Z172,11)&amp;"*",Z$19:Z$49,0)+2))),$A172))</f>
        <v/>
      </c>
      <c r="AA174" s="470"/>
      <c r="AB174" s="471"/>
      <c r="AC174" s="309"/>
      <c r="AD174" s="203"/>
      <c r="AE174" s="199"/>
      <c r="AF174" s="201"/>
      <c r="AG174" s="201"/>
      <c r="AH174" s="200"/>
      <c r="AI174" s="202"/>
      <c r="AJ174" s="202"/>
      <c r="AK174" s="214"/>
      <c r="AL174" s="469" t="str">
        <f>IF(ISBLANK(AL172),"",CONCATENATE(LEFT(INDEX(AL$19:AL$49,MATCH(LEFT(AL172,11)&amp;"*",AL$19:AL$49,0)+2),FIND("-",INDEX(AL$19:AL$49,MATCH(LEFT(AL172,11)&amp;"*",AL$19:AL$49,0)+2))),$A172))</f>
        <v/>
      </c>
      <c r="AM174" s="470"/>
      <c r="AN174" s="471"/>
      <c r="AO174" s="193"/>
      <c r="AP174" s="203"/>
      <c r="AQ174" s="195"/>
      <c r="AR174" s="196"/>
      <c r="AS174" s="196"/>
      <c r="AT174" s="197"/>
      <c r="AU174" s="198"/>
      <c r="AV174" s="194"/>
      <c r="AW174" s="198"/>
    </row>
    <row r="175" spans="1:49" s="75" customFormat="1" ht="21" customHeight="1" thickTop="1" x14ac:dyDescent="0.25">
      <c r="A175" s="504" t="s">
        <v>88</v>
      </c>
      <c r="B175" s="494"/>
      <c r="C175" s="495"/>
      <c r="D175" s="495"/>
      <c r="E175" s="495"/>
      <c r="F175" s="495"/>
      <c r="G175" s="495"/>
      <c r="H175" s="495"/>
      <c r="I175" s="495"/>
      <c r="J175" s="495"/>
      <c r="K175" s="495"/>
      <c r="L175" s="495"/>
      <c r="M175" s="496"/>
      <c r="N175" s="494"/>
      <c r="O175" s="495"/>
      <c r="P175" s="495"/>
      <c r="Q175" s="495"/>
      <c r="R175" s="495"/>
      <c r="S175" s="495"/>
      <c r="T175" s="495"/>
      <c r="U175" s="495"/>
      <c r="V175" s="495"/>
      <c r="W175" s="495"/>
      <c r="X175" s="495"/>
      <c r="Y175" s="496"/>
      <c r="Z175" s="494"/>
      <c r="AA175" s="495"/>
      <c r="AB175" s="495"/>
      <c r="AC175" s="495"/>
      <c r="AD175" s="495"/>
      <c r="AE175" s="495"/>
      <c r="AF175" s="495"/>
      <c r="AG175" s="495"/>
      <c r="AH175" s="495"/>
      <c r="AI175" s="495"/>
      <c r="AJ175" s="495"/>
      <c r="AK175" s="496"/>
      <c r="AL175" s="494"/>
      <c r="AM175" s="495"/>
      <c r="AN175" s="495"/>
      <c r="AO175" s="495"/>
      <c r="AP175" s="495"/>
      <c r="AQ175" s="495"/>
      <c r="AR175" s="495"/>
      <c r="AS175" s="495"/>
      <c r="AT175" s="495"/>
      <c r="AU175" s="495"/>
      <c r="AV175" s="495"/>
      <c r="AW175" s="496"/>
    </row>
    <row r="176" spans="1:49" s="75" customFormat="1" ht="21" customHeight="1" x14ac:dyDescent="0.25">
      <c r="A176" s="505"/>
      <c r="B176" s="497"/>
      <c r="C176" s="498"/>
      <c r="D176" s="498"/>
      <c r="E176" s="498"/>
      <c r="F176" s="498"/>
      <c r="G176" s="498"/>
      <c r="H176" s="498"/>
      <c r="I176" s="498"/>
      <c r="J176" s="498"/>
      <c r="K176" s="498"/>
      <c r="L176" s="498"/>
      <c r="M176" s="499"/>
      <c r="N176" s="497"/>
      <c r="O176" s="498"/>
      <c r="P176" s="498"/>
      <c r="Q176" s="498"/>
      <c r="R176" s="498"/>
      <c r="S176" s="498"/>
      <c r="T176" s="498"/>
      <c r="U176" s="498"/>
      <c r="V176" s="498"/>
      <c r="W176" s="498"/>
      <c r="X176" s="498"/>
      <c r="Y176" s="499"/>
      <c r="Z176" s="497"/>
      <c r="AA176" s="498"/>
      <c r="AB176" s="498"/>
      <c r="AC176" s="498"/>
      <c r="AD176" s="498"/>
      <c r="AE176" s="498"/>
      <c r="AF176" s="498"/>
      <c r="AG176" s="498"/>
      <c r="AH176" s="498"/>
      <c r="AI176" s="498"/>
      <c r="AJ176" s="498"/>
      <c r="AK176" s="499"/>
      <c r="AL176" s="497"/>
      <c r="AM176" s="498"/>
      <c r="AN176" s="498"/>
      <c r="AO176" s="498"/>
      <c r="AP176" s="498"/>
      <c r="AQ176" s="498"/>
      <c r="AR176" s="498"/>
      <c r="AS176" s="498"/>
      <c r="AT176" s="498"/>
      <c r="AU176" s="498"/>
      <c r="AV176" s="498"/>
      <c r="AW176" s="499"/>
    </row>
    <row r="177" spans="1:49" s="78" customFormat="1" ht="21" customHeight="1" thickBot="1" x14ac:dyDescent="0.25">
      <c r="A177" s="506"/>
      <c r="B177" s="469" t="str">
        <f>IF(ISBLANK(B175),"",CONCATENATE(LEFT(INDEX(B$19:B$49,MATCH(LEFT(B175,11)&amp;"*",B$19:B$49,0)+2),FIND("-",INDEX(B$19:B$49,MATCH(LEFT(B175,11)&amp;"*",B$19:B$49,0)+2))),$A175))</f>
        <v/>
      </c>
      <c r="C177" s="470"/>
      <c r="D177" s="471"/>
      <c r="E177" s="193"/>
      <c r="F177" s="203"/>
      <c r="G177" s="195"/>
      <c r="H177" s="196"/>
      <c r="I177" s="196"/>
      <c r="J177" s="197"/>
      <c r="K177" s="198"/>
      <c r="L177" s="198"/>
      <c r="M177" s="198"/>
      <c r="N177" s="469" t="str">
        <f>IF(ISBLANK(N175),"",CONCATENATE(LEFT(INDEX(N$19:N$49,MATCH(LEFT(N175,11)&amp;"*",N$19:N$49,0)+2),FIND("-",INDEX(N$19:N$49,MATCH(LEFT(N175,11)&amp;"*",N$19:N$49,0)+2))),$A175))</f>
        <v/>
      </c>
      <c r="O177" s="470"/>
      <c r="P177" s="471"/>
      <c r="Q177" s="193"/>
      <c r="R177" s="203"/>
      <c r="S177" s="195"/>
      <c r="T177" s="196"/>
      <c r="U177" s="196"/>
      <c r="V177" s="197"/>
      <c r="W177" s="198"/>
      <c r="X177" s="194"/>
      <c r="Y177" s="198"/>
      <c r="Z177" s="469" t="str">
        <f>IF(ISBLANK(Z175),"",CONCATENATE(LEFT(INDEX(Z$19:Z$49,MATCH(LEFT(Z175,11)&amp;"*",Z$19:Z$49,0)+2),FIND("-",INDEX(Z$19:Z$49,MATCH(LEFT(Z175,11)&amp;"*",Z$19:Z$49,0)+2))),$A175))</f>
        <v/>
      </c>
      <c r="AA177" s="470"/>
      <c r="AB177" s="471"/>
      <c r="AC177" s="309"/>
      <c r="AD177" s="203"/>
      <c r="AE177" s="199"/>
      <c r="AF177" s="201"/>
      <c r="AG177" s="201"/>
      <c r="AH177" s="200"/>
      <c r="AI177" s="202"/>
      <c r="AJ177" s="202"/>
      <c r="AK177" s="214"/>
      <c r="AL177" s="469" t="str">
        <f>IF(ISBLANK(AL175),"",CONCATENATE(LEFT(INDEX(AL$19:AL$49,MATCH(LEFT(AL175,11)&amp;"*",AL$19:AL$49,0)+2),FIND("-",INDEX(AL$19:AL$49,MATCH(LEFT(AL175,11)&amp;"*",AL$19:AL$49,0)+2))),$A175))</f>
        <v/>
      </c>
      <c r="AM177" s="470"/>
      <c r="AN177" s="47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0" t="s">
        <v>89</v>
      </c>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c r="AN179" s="581"/>
      <c r="AO179" s="581"/>
      <c r="AP179" s="581"/>
      <c r="AQ179" s="581"/>
      <c r="AR179" s="582"/>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8" t="s">
        <v>290</v>
      </c>
      <c r="B181" s="459"/>
      <c r="C181" s="459"/>
      <c r="D181" s="459"/>
      <c r="E181" s="459"/>
      <c r="F181" s="459"/>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459"/>
      <c r="AK181" s="459"/>
      <c r="AL181" s="459"/>
      <c r="AM181" s="459"/>
      <c r="AN181" s="459"/>
      <c r="AO181" s="459"/>
      <c r="AP181" s="459"/>
      <c r="AQ181" s="459"/>
      <c r="AR181" s="459"/>
      <c r="AS181" s="459"/>
      <c r="AT181" s="459"/>
      <c r="AU181" s="459"/>
      <c r="AV181" s="459"/>
      <c r="AW181" s="459"/>
    </row>
    <row r="182" spans="1:49" s="59" customFormat="1" ht="21" customHeight="1" x14ac:dyDescent="0.2">
      <c r="O182" s="392"/>
      <c r="AT182" s="71"/>
      <c r="AU182" s="71"/>
      <c r="AV182" s="72"/>
      <c r="AW182" s="72"/>
    </row>
    <row r="183" spans="1:49" s="59" customFormat="1" ht="21" customHeight="1" x14ac:dyDescent="0.25">
      <c r="B183" s="463" t="s">
        <v>39</v>
      </c>
      <c r="C183" s="463"/>
      <c r="D183" s="463"/>
      <c r="E183" s="463"/>
      <c r="F183" s="463"/>
      <c r="G183" s="463"/>
      <c r="H183" s="463"/>
      <c r="I183" s="463"/>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3" t="s">
        <v>42</v>
      </c>
      <c r="AO183" s="463"/>
      <c r="AP183" s="463"/>
      <c r="AQ183" s="463"/>
      <c r="AR183" s="463"/>
      <c r="AS183" s="463"/>
      <c r="AT183" s="463"/>
      <c r="AU183" s="463"/>
      <c r="AV183" s="48"/>
      <c r="AW183" s="48"/>
    </row>
    <row r="184" spans="1:49" s="59" customFormat="1" ht="21" customHeight="1" x14ac:dyDescent="0.2">
      <c r="B184" s="464" t="str">
        <f>Coperta!B$46</f>
        <v>Conf.univ.dr.ing. Florin DRĂGAN</v>
      </c>
      <c r="C184" s="464"/>
      <c r="D184" s="464"/>
      <c r="E184" s="464"/>
      <c r="F184" s="464"/>
      <c r="G184" s="464"/>
      <c r="H184" s="464"/>
      <c r="I184" s="464"/>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4" t="str">
        <f>Coperta!N$46</f>
        <v>Conf.univ.dr.ing. Virgil STOICA</v>
      </c>
      <c r="AO184" s="464"/>
      <c r="AP184" s="464"/>
      <c r="AQ184" s="464"/>
      <c r="AR184" s="464"/>
      <c r="AS184" s="464"/>
      <c r="AT184" s="464"/>
      <c r="AU184" s="464"/>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instalații pentru agricultură și industrie alimentară</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3" t="s">
        <v>82</v>
      </c>
      <c r="B198" s="503"/>
      <c r="C198" s="503"/>
      <c r="D198" s="503"/>
      <c r="E198" s="503"/>
      <c r="F198" s="503"/>
      <c r="G198" s="503"/>
      <c r="H198" s="503"/>
      <c r="I198" s="503"/>
      <c r="J198" s="503"/>
      <c r="K198" s="503"/>
      <c r="L198" s="503"/>
      <c r="M198" s="503"/>
      <c r="N198" s="503"/>
      <c r="O198" s="503"/>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c r="AM198" s="503"/>
      <c r="AN198" s="503"/>
      <c r="AO198" s="503"/>
      <c r="AP198" s="503"/>
      <c r="AQ198" s="503"/>
      <c r="AR198" s="503"/>
      <c r="AS198" s="503"/>
      <c r="AT198" s="503"/>
      <c r="AU198" s="503"/>
      <c r="AV198" s="503"/>
      <c r="AW198" s="503"/>
    </row>
    <row r="199" spans="1:49" s="78" customFormat="1" ht="21" customHeight="1" thickBot="1" x14ac:dyDescent="0.25">
      <c r="A199" s="503" t="str">
        <f>A16</f>
        <v>Pentru seria de studenti 2021-2025</v>
      </c>
      <c r="B199" s="503"/>
      <c r="C199" s="503"/>
      <c r="D199" s="503"/>
      <c r="E199" s="503"/>
      <c r="F199" s="503"/>
      <c r="G199" s="503"/>
      <c r="H199" s="503"/>
      <c r="I199" s="503"/>
      <c r="J199" s="503"/>
      <c r="K199" s="503"/>
      <c r="L199" s="503"/>
      <c r="M199" s="503"/>
      <c r="N199" s="503"/>
      <c r="O199" s="503"/>
      <c r="P199" s="503"/>
      <c r="Q199" s="503"/>
      <c r="R199" s="503"/>
      <c r="S199" s="503"/>
      <c r="T199" s="503"/>
      <c r="U199" s="503"/>
      <c r="V199" s="503"/>
      <c r="W199" s="503"/>
      <c r="X199" s="503"/>
      <c r="Y199" s="503"/>
      <c r="Z199" s="503"/>
      <c r="AA199" s="503"/>
      <c r="AB199" s="503"/>
      <c r="AC199" s="503"/>
      <c r="AD199" s="503"/>
      <c r="AE199" s="503"/>
      <c r="AF199" s="503"/>
      <c r="AG199" s="503"/>
      <c r="AH199" s="503"/>
      <c r="AI199" s="503"/>
      <c r="AJ199" s="503"/>
      <c r="AK199" s="503"/>
      <c r="AL199" s="503"/>
      <c r="AM199" s="503"/>
      <c r="AN199" s="503"/>
      <c r="AO199" s="503"/>
      <c r="AP199" s="503"/>
      <c r="AQ199" s="503"/>
      <c r="AR199" s="503"/>
      <c r="AS199" s="503"/>
      <c r="AT199" s="503"/>
      <c r="AU199" s="503"/>
      <c r="AV199" s="503"/>
      <c r="AW199" s="503"/>
    </row>
    <row r="200" spans="1:49" s="78" customFormat="1" ht="21" customHeight="1" thickTop="1" thickBot="1" x14ac:dyDescent="0.25">
      <c r="B200" s="484" t="str">
        <f>B69</f>
        <v>ANUL III (2023-2024)</v>
      </c>
      <c r="C200" s="485"/>
      <c r="D200" s="485"/>
      <c r="E200" s="485"/>
      <c r="F200" s="485"/>
      <c r="G200" s="485"/>
      <c r="H200" s="485"/>
      <c r="I200" s="485"/>
      <c r="J200" s="485"/>
      <c r="K200" s="485"/>
      <c r="L200" s="485"/>
      <c r="M200" s="485"/>
      <c r="N200" s="485"/>
      <c r="O200" s="485"/>
      <c r="P200" s="485"/>
      <c r="Q200" s="485"/>
      <c r="R200" s="485"/>
      <c r="S200" s="485"/>
      <c r="T200" s="485"/>
      <c r="U200" s="485"/>
      <c r="V200" s="485"/>
      <c r="W200" s="485"/>
      <c r="X200" s="485"/>
      <c r="Y200" s="485"/>
      <c r="Z200" s="515" t="str">
        <f>Z69</f>
        <v>ANUL IV (2024-2025)</v>
      </c>
      <c r="AA200" s="516"/>
      <c r="AB200" s="516"/>
      <c r="AC200" s="516"/>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row>
    <row r="201" spans="1:49" s="75" customFormat="1" ht="21" customHeight="1" thickTop="1" thickBot="1" x14ac:dyDescent="0.3">
      <c r="A201" s="60"/>
      <c r="B201" s="484" t="s">
        <v>76</v>
      </c>
      <c r="C201" s="485"/>
      <c r="D201" s="485"/>
      <c r="E201" s="485"/>
      <c r="F201" s="485"/>
      <c r="G201" s="485"/>
      <c r="H201" s="485"/>
      <c r="I201" s="485"/>
      <c r="J201" s="485"/>
      <c r="K201" s="485"/>
      <c r="L201" s="485"/>
      <c r="M201" s="485"/>
      <c r="N201" s="484" t="s">
        <v>77</v>
      </c>
      <c r="O201" s="485"/>
      <c r="P201" s="485"/>
      <c r="Q201" s="485"/>
      <c r="R201" s="485"/>
      <c r="S201" s="485"/>
      <c r="T201" s="485"/>
      <c r="U201" s="485"/>
      <c r="V201" s="485"/>
      <c r="W201" s="485"/>
      <c r="X201" s="485"/>
      <c r="Y201" s="485"/>
      <c r="Z201" s="484" t="s">
        <v>78</v>
      </c>
      <c r="AA201" s="485"/>
      <c r="AB201" s="485"/>
      <c r="AC201" s="485"/>
      <c r="AD201" s="485"/>
      <c r="AE201" s="485"/>
      <c r="AF201" s="485"/>
      <c r="AG201" s="485"/>
      <c r="AH201" s="485"/>
      <c r="AI201" s="485"/>
      <c r="AJ201" s="485"/>
      <c r="AK201" s="485"/>
      <c r="AL201" s="485" t="s">
        <v>79</v>
      </c>
      <c r="AM201" s="485"/>
      <c r="AN201" s="485"/>
      <c r="AO201" s="485"/>
      <c r="AP201" s="485"/>
      <c r="AQ201" s="485"/>
      <c r="AR201" s="485"/>
      <c r="AS201" s="485"/>
      <c r="AT201" s="485"/>
      <c r="AU201" s="485"/>
      <c r="AV201" s="485"/>
      <c r="AW201" s="485"/>
    </row>
    <row r="202" spans="1:49" s="75" customFormat="1" ht="21" customHeight="1" thickTop="1" x14ac:dyDescent="0.25">
      <c r="A202" s="504" t="s">
        <v>66</v>
      </c>
      <c r="B202" s="524"/>
      <c r="C202" s="525"/>
      <c r="D202" s="525"/>
      <c r="E202" s="525"/>
      <c r="F202" s="525"/>
      <c r="G202" s="525"/>
      <c r="H202" s="525"/>
      <c r="I202" s="525"/>
      <c r="J202" s="525"/>
      <c r="K202" s="525"/>
      <c r="L202" s="525"/>
      <c r="M202" s="526"/>
      <c r="N202" s="494" t="s">
        <v>358</v>
      </c>
      <c r="O202" s="495"/>
      <c r="P202" s="495"/>
      <c r="Q202" s="495"/>
      <c r="R202" s="495"/>
      <c r="S202" s="495"/>
      <c r="T202" s="495"/>
      <c r="U202" s="495"/>
      <c r="V202" s="495"/>
      <c r="W202" s="495"/>
      <c r="X202" s="495"/>
      <c r="Y202" s="496"/>
      <c r="Z202" s="494" t="s">
        <v>380</v>
      </c>
      <c r="AA202" s="495"/>
      <c r="AB202" s="495"/>
      <c r="AC202" s="495"/>
      <c r="AD202" s="495"/>
      <c r="AE202" s="495"/>
      <c r="AF202" s="495"/>
      <c r="AG202" s="495"/>
      <c r="AH202" s="495"/>
      <c r="AI202" s="495"/>
      <c r="AJ202" s="495"/>
      <c r="AK202" s="496"/>
      <c r="AL202" s="494" t="s">
        <v>381</v>
      </c>
      <c r="AM202" s="495"/>
      <c r="AN202" s="495"/>
      <c r="AO202" s="495"/>
      <c r="AP202" s="495"/>
      <c r="AQ202" s="495"/>
      <c r="AR202" s="495"/>
      <c r="AS202" s="495"/>
      <c r="AT202" s="495"/>
      <c r="AU202" s="495"/>
      <c r="AV202" s="495"/>
      <c r="AW202" s="496"/>
    </row>
    <row r="203" spans="1:49" s="75" customFormat="1" ht="21" customHeight="1" x14ac:dyDescent="0.25">
      <c r="A203" s="505"/>
      <c r="B203" s="527"/>
      <c r="C203" s="528"/>
      <c r="D203" s="528"/>
      <c r="E203" s="528"/>
      <c r="F203" s="528"/>
      <c r="G203" s="528"/>
      <c r="H203" s="528"/>
      <c r="I203" s="528"/>
      <c r="J203" s="528"/>
      <c r="K203" s="528"/>
      <c r="L203" s="528"/>
      <c r="M203" s="529"/>
      <c r="N203" s="497"/>
      <c r="O203" s="498"/>
      <c r="P203" s="498"/>
      <c r="Q203" s="498"/>
      <c r="R203" s="498"/>
      <c r="S203" s="498"/>
      <c r="T203" s="498"/>
      <c r="U203" s="498"/>
      <c r="V203" s="498"/>
      <c r="W203" s="498"/>
      <c r="X203" s="498"/>
      <c r="Y203" s="499"/>
      <c r="Z203" s="497"/>
      <c r="AA203" s="498"/>
      <c r="AB203" s="498"/>
      <c r="AC203" s="498"/>
      <c r="AD203" s="498"/>
      <c r="AE203" s="498"/>
      <c r="AF203" s="498"/>
      <c r="AG203" s="498"/>
      <c r="AH203" s="498"/>
      <c r="AI203" s="498"/>
      <c r="AJ203" s="498"/>
      <c r="AK203" s="499"/>
      <c r="AL203" s="497"/>
      <c r="AM203" s="498"/>
      <c r="AN203" s="498"/>
      <c r="AO203" s="498"/>
      <c r="AP203" s="498"/>
      <c r="AQ203" s="498"/>
      <c r="AR203" s="498"/>
      <c r="AS203" s="498"/>
      <c r="AT203" s="498"/>
      <c r="AU203" s="498"/>
      <c r="AV203" s="498"/>
      <c r="AW203" s="499"/>
    </row>
    <row r="204" spans="1:49" s="75" customFormat="1" ht="21" customHeight="1" thickBot="1" x14ac:dyDescent="0.3">
      <c r="A204" s="506"/>
      <c r="B204" s="469" t="str">
        <f>IF(ISBLANK(B202),"",CONCATENATE(LEFT(INDEX(B$71:B$102,MATCH(LEFT(B202,11)&amp;"*",B$71:B$102,0)+2),FIND("-",INDEX(B$71:B$102,MATCH(LEFT(B202,11)&amp;"*",B$71:B$102,0)+2))),$A202))</f>
        <v/>
      </c>
      <c r="C204" s="470"/>
      <c r="D204" s="471"/>
      <c r="E204" s="305"/>
      <c r="F204" s="210"/>
      <c r="G204" s="205"/>
      <c r="H204" s="207"/>
      <c r="I204" s="207"/>
      <c r="J204" s="206"/>
      <c r="K204" s="209"/>
      <c r="L204" s="187"/>
      <c r="M204" s="187"/>
      <c r="N204" s="469" t="str">
        <f>IF(ISBLANK(N202),"",CONCATENATE(LEFT(INDEX(N$71:N$102,MATCH(LEFT(N202,11)&amp;"*",N$71:N$102,0)+2),FIND("-",INDEX(N$71:N$102,MATCH(LEFT(N202,11)&amp;"*",N$71:N$102,0)+2))),$A202))</f>
        <v>L432.21.06.D2-01</v>
      </c>
      <c r="O204" s="470"/>
      <c r="P204" s="471"/>
      <c r="Q204" s="309">
        <v>4</v>
      </c>
      <c r="R204" s="203" t="s">
        <v>5</v>
      </c>
      <c r="S204" s="199">
        <v>28</v>
      </c>
      <c r="T204" s="201">
        <v>0</v>
      </c>
      <c r="U204" s="201">
        <v>14</v>
      </c>
      <c r="V204" s="200">
        <v>14</v>
      </c>
      <c r="W204" s="202">
        <v>0</v>
      </c>
      <c r="X204" s="202" t="s">
        <v>54</v>
      </c>
      <c r="Y204" s="203">
        <v>44</v>
      </c>
      <c r="Z204" s="469" t="str">
        <f>IF(ISBLANK(Z202),"",CONCATENATE(LEFT(INDEX(Z$71:Z$102,MATCH(LEFT(Z202,11)&amp;"*",Z$71:Z$102,0)+2),FIND("-",INDEX(Z$71:Z$102,MATCH(LEFT(Z202,11)&amp;"*",Z$71:Z$102,0)+2))),$A202))</f>
        <v>L432.21.07.S2-01</v>
      </c>
      <c r="AA204" s="470"/>
      <c r="AB204" s="471"/>
      <c r="AC204" s="305">
        <v>5</v>
      </c>
      <c r="AD204" s="210" t="s">
        <v>5</v>
      </c>
      <c r="AE204" s="205">
        <v>28</v>
      </c>
      <c r="AF204" s="207">
        <v>0</v>
      </c>
      <c r="AG204" s="207">
        <v>14</v>
      </c>
      <c r="AH204" s="206">
        <v>0</v>
      </c>
      <c r="AI204" s="209">
        <v>0</v>
      </c>
      <c r="AJ204" s="187" t="s">
        <v>59</v>
      </c>
      <c r="AK204" s="187">
        <v>83</v>
      </c>
      <c r="AL204" s="469" t="str">
        <f>IF(ISBLANK(AL202),"",CONCATENATE(LEFT(INDEX(AL$71:AL$102,MATCH(LEFT(AL202,11)&amp;"*",AL$71:AL$102,0)+2),FIND("-",INDEX(AL$71:AL$102,MATCH(LEFT(AL202,11)&amp;"*",AL$71:AL$102,0)+2))),$A202))</f>
        <v>L432.21.08.S3-01</v>
      </c>
      <c r="AM204" s="470"/>
      <c r="AN204" s="471"/>
      <c r="AO204" s="305">
        <v>5</v>
      </c>
      <c r="AP204" s="210" t="s">
        <v>295</v>
      </c>
      <c r="AQ204" s="205">
        <v>28</v>
      </c>
      <c r="AR204" s="207">
        <v>0</v>
      </c>
      <c r="AS204" s="207">
        <v>14</v>
      </c>
      <c r="AT204" s="206">
        <v>14</v>
      </c>
      <c r="AU204" s="209">
        <v>0</v>
      </c>
      <c r="AV204" s="187" t="s">
        <v>59</v>
      </c>
      <c r="AW204" s="187">
        <v>69</v>
      </c>
    </row>
    <row r="205" spans="1:49" s="75" customFormat="1" ht="21" customHeight="1" thickTop="1" x14ac:dyDescent="0.25">
      <c r="A205" s="504" t="s">
        <v>67</v>
      </c>
      <c r="B205" s="494"/>
      <c r="C205" s="495"/>
      <c r="D205" s="495"/>
      <c r="E205" s="495"/>
      <c r="F205" s="495"/>
      <c r="G205" s="495"/>
      <c r="H205" s="495"/>
      <c r="I205" s="495"/>
      <c r="J205" s="495"/>
      <c r="K205" s="495"/>
      <c r="L205" s="495"/>
      <c r="M205" s="496"/>
      <c r="N205" s="494" t="s">
        <v>359</v>
      </c>
      <c r="O205" s="495"/>
      <c r="P205" s="495"/>
      <c r="Q205" s="495"/>
      <c r="R205" s="495"/>
      <c r="S205" s="495"/>
      <c r="T205" s="495"/>
      <c r="U205" s="495"/>
      <c r="V205" s="495"/>
      <c r="W205" s="495"/>
      <c r="X205" s="495"/>
      <c r="Y205" s="496"/>
      <c r="Z205" s="494" t="s">
        <v>382</v>
      </c>
      <c r="AA205" s="495"/>
      <c r="AB205" s="495"/>
      <c r="AC205" s="495"/>
      <c r="AD205" s="495"/>
      <c r="AE205" s="495"/>
      <c r="AF205" s="495"/>
      <c r="AG205" s="495"/>
      <c r="AH205" s="495"/>
      <c r="AI205" s="495"/>
      <c r="AJ205" s="495"/>
      <c r="AK205" s="496"/>
      <c r="AL205" s="494" t="s">
        <v>383</v>
      </c>
      <c r="AM205" s="495"/>
      <c r="AN205" s="495"/>
      <c r="AO205" s="495"/>
      <c r="AP205" s="495"/>
      <c r="AQ205" s="495"/>
      <c r="AR205" s="495"/>
      <c r="AS205" s="495"/>
      <c r="AT205" s="495"/>
      <c r="AU205" s="495"/>
      <c r="AV205" s="495"/>
      <c r="AW205" s="496"/>
    </row>
    <row r="206" spans="1:49" s="75" customFormat="1" ht="21" customHeight="1" x14ac:dyDescent="0.25">
      <c r="A206" s="505"/>
      <c r="B206" s="497"/>
      <c r="C206" s="498"/>
      <c r="D206" s="498"/>
      <c r="E206" s="498"/>
      <c r="F206" s="498"/>
      <c r="G206" s="498"/>
      <c r="H206" s="498"/>
      <c r="I206" s="498"/>
      <c r="J206" s="498"/>
      <c r="K206" s="498"/>
      <c r="L206" s="498"/>
      <c r="M206" s="499"/>
      <c r="N206" s="497"/>
      <c r="O206" s="498"/>
      <c r="P206" s="498"/>
      <c r="Q206" s="498"/>
      <c r="R206" s="498"/>
      <c r="S206" s="498"/>
      <c r="T206" s="498"/>
      <c r="U206" s="498"/>
      <c r="V206" s="498"/>
      <c r="W206" s="498"/>
      <c r="X206" s="498"/>
      <c r="Y206" s="499"/>
      <c r="Z206" s="497"/>
      <c r="AA206" s="498"/>
      <c r="AB206" s="498"/>
      <c r="AC206" s="498"/>
      <c r="AD206" s="498"/>
      <c r="AE206" s="498"/>
      <c r="AF206" s="498"/>
      <c r="AG206" s="498"/>
      <c r="AH206" s="498"/>
      <c r="AI206" s="498"/>
      <c r="AJ206" s="498"/>
      <c r="AK206" s="499"/>
      <c r="AL206" s="497"/>
      <c r="AM206" s="498"/>
      <c r="AN206" s="498"/>
      <c r="AO206" s="498"/>
      <c r="AP206" s="498"/>
      <c r="AQ206" s="498"/>
      <c r="AR206" s="498"/>
      <c r="AS206" s="498"/>
      <c r="AT206" s="498"/>
      <c r="AU206" s="498"/>
      <c r="AV206" s="498"/>
      <c r="AW206" s="499"/>
    </row>
    <row r="207" spans="1:49" s="75" customFormat="1" ht="21" customHeight="1" thickBot="1" x14ac:dyDescent="0.3">
      <c r="A207" s="506"/>
      <c r="B207" s="469" t="str">
        <f>IF(ISBLANK(B205),"",CONCATENATE(LEFT(INDEX(B$71:B$102,MATCH(LEFT(B205,11)&amp;"*",B$71:B$102,0)+2),FIND("-",INDEX(B$71:B$102,MATCH(LEFT(B205,11)&amp;"*",B$71:B$102,0)+2))),A205))</f>
        <v/>
      </c>
      <c r="C207" s="470"/>
      <c r="D207" s="471"/>
      <c r="E207" s="305"/>
      <c r="F207" s="210"/>
      <c r="G207" s="205"/>
      <c r="H207" s="207"/>
      <c r="I207" s="207"/>
      <c r="J207" s="206"/>
      <c r="K207" s="209"/>
      <c r="L207" s="187"/>
      <c r="M207" s="187"/>
      <c r="N207" s="469" t="str">
        <f>IF(ISBLANK(N205),"",CONCATENATE(LEFT(INDEX(N$71:N$102,MATCH(LEFT(N205,11)&amp;"*",N$71:N$102,0)+2),FIND("-",INDEX(N$71:N$102,MATCH(LEFT(N205,11)&amp;"*",N$71:N$102,0)+2))),$A205))</f>
        <v>L432.21.06.D2-02</v>
      </c>
      <c r="O207" s="470"/>
      <c r="P207" s="471"/>
      <c r="Q207" s="309">
        <v>4</v>
      </c>
      <c r="R207" s="203" t="s">
        <v>5</v>
      </c>
      <c r="S207" s="199">
        <v>28</v>
      </c>
      <c r="T207" s="201">
        <v>0</v>
      </c>
      <c r="U207" s="201">
        <v>14</v>
      </c>
      <c r="V207" s="200">
        <v>14</v>
      </c>
      <c r="W207" s="202">
        <v>0</v>
      </c>
      <c r="X207" s="202" t="s">
        <v>54</v>
      </c>
      <c r="Y207" s="203">
        <v>44</v>
      </c>
      <c r="Z207" s="469" t="str">
        <f>IF(ISBLANK(Z205),"",CONCATENATE(LEFT(INDEX(Z$71:Z$102,MATCH(LEFT(Z205,11)&amp;"*",Z$71:Z$102,0)+2),FIND("-",INDEX(Z$71:Z$102,MATCH(LEFT(Z205,11)&amp;"*",Z$71:Z$102,0)+2))),$A205))</f>
        <v>L432.21.07.S3-02</v>
      </c>
      <c r="AA207" s="470"/>
      <c r="AB207" s="471"/>
      <c r="AC207" s="305">
        <v>5</v>
      </c>
      <c r="AD207" s="210" t="s">
        <v>5</v>
      </c>
      <c r="AE207" s="205">
        <v>28</v>
      </c>
      <c r="AF207" s="207">
        <v>0</v>
      </c>
      <c r="AG207" s="207">
        <v>14</v>
      </c>
      <c r="AH207" s="206">
        <v>0</v>
      </c>
      <c r="AI207" s="209">
        <v>0</v>
      </c>
      <c r="AJ207" s="187" t="s">
        <v>59</v>
      </c>
      <c r="AK207" s="187">
        <v>83</v>
      </c>
      <c r="AL207" s="469" t="str">
        <f>IF(ISBLANK(AL205),"",CONCATENATE(LEFT(INDEX(AL$71:AL$102,MATCH(LEFT(AL205,11)&amp;"*",AL$71:AL$102,0)+2),FIND("-",INDEX(AL$71:AL$102,MATCH(LEFT(AL205,11)&amp;"*",AL$71:AL$102,0)+2))),$A205))</f>
        <v>L432.21.08.S3-02</v>
      </c>
      <c r="AM207" s="470"/>
      <c r="AN207" s="471"/>
      <c r="AO207" s="305">
        <v>5</v>
      </c>
      <c r="AP207" s="210" t="s">
        <v>295</v>
      </c>
      <c r="AQ207" s="205">
        <v>28</v>
      </c>
      <c r="AR207" s="207">
        <v>0</v>
      </c>
      <c r="AS207" s="207">
        <v>14</v>
      </c>
      <c r="AT207" s="206">
        <v>14</v>
      </c>
      <c r="AU207" s="209">
        <v>0</v>
      </c>
      <c r="AV207" s="187" t="s">
        <v>59</v>
      </c>
      <c r="AW207" s="187">
        <v>69</v>
      </c>
    </row>
    <row r="208" spans="1:49" s="75" customFormat="1" ht="21" customHeight="1" thickTop="1" x14ac:dyDescent="0.25">
      <c r="A208" s="504" t="s">
        <v>68</v>
      </c>
      <c r="B208" s="574"/>
      <c r="C208" s="575"/>
      <c r="D208" s="575"/>
      <c r="E208" s="575"/>
      <c r="F208" s="575"/>
      <c r="G208" s="575"/>
      <c r="H208" s="575"/>
      <c r="I208" s="575"/>
      <c r="J208" s="575"/>
      <c r="K208" s="575"/>
      <c r="L208" s="575"/>
      <c r="M208" s="576"/>
      <c r="N208" s="494" t="s">
        <v>360</v>
      </c>
      <c r="O208" s="495"/>
      <c r="P208" s="495"/>
      <c r="Q208" s="495"/>
      <c r="R208" s="495"/>
      <c r="S208" s="495"/>
      <c r="T208" s="495"/>
      <c r="U208" s="495"/>
      <c r="V208" s="495"/>
      <c r="W208" s="495"/>
      <c r="X208" s="495"/>
      <c r="Y208" s="496"/>
      <c r="Z208" s="494" t="s">
        <v>384</v>
      </c>
      <c r="AA208" s="495"/>
      <c r="AB208" s="495"/>
      <c r="AC208" s="495"/>
      <c r="AD208" s="495"/>
      <c r="AE208" s="495"/>
      <c r="AF208" s="495"/>
      <c r="AG208" s="495"/>
      <c r="AH208" s="495"/>
      <c r="AI208" s="495"/>
      <c r="AJ208" s="495"/>
      <c r="AK208" s="496"/>
      <c r="AL208" s="494" t="s">
        <v>385</v>
      </c>
      <c r="AM208" s="495"/>
      <c r="AN208" s="495"/>
      <c r="AO208" s="495"/>
      <c r="AP208" s="495"/>
      <c r="AQ208" s="495"/>
      <c r="AR208" s="495"/>
      <c r="AS208" s="495"/>
      <c r="AT208" s="495"/>
      <c r="AU208" s="495"/>
      <c r="AV208" s="495"/>
      <c r="AW208" s="496"/>
    </row>
    <row r="209" spans="1:49" s="75" customFormat="1" ht="21" customHeight="1" x14ac:dyDescent="0.25">
      <c r="A209" s="505"/>
      <c r="B209" s="577"/>
      <c r="C209" s="578"/>
      <c r="D209" s="578"/>
      <c r="E209" s="578"/>
      <c r="F209" s="578"/>
      <c r="G209" s="578"/>
      <c r="H209" s="578"/>
      <c r="I209" s="578"/>
      <c r="J209" s="578"/>
      <c r="K209" s="578"/>
      <c r="L209" s="578"/>
      <c r="M209" s="579"/>
      <c r="N209" s="497"/>
      <c r="O209" s="498"/>
      <c r="P209" s="498"/>
      <c r="Q209" s="498"/>
      <c r="R209" s="498"/>
      <c r="S209" s="498"/>
      <c r="T209" s="498"/>
      <c r="U209" s="498"/>
      <c r="V209" s="498"/>
      <c r="W209" s="498"/>
      <c r="X209" s="498"/>
      <c r="Y209" s="499"/>
      <c r="Z209" s="497"/>
      <c r="AA209" s="498"/>
      <c r="AB209" s="498"/>
      <c r="AC209" s="498"/>
      <c r="AD209" s="498"/>
      <c r="AE209" s="498"/>
      <c r="AF209" s="498"/>
      <c r="AG209" s="498"/>
      <c r="AH209" s="498"/>
      <c r="AI209" s="498"/>
      <c r="AJ209" s="498"/>
      <c r="AK209" s="499"/>
      <c r="AL209" s="497"/>
      <c r="AM209" s="498"/>
      <c r="AN209" s="498"/>
      <c r="AO209" s="498"/>
      <c r="AP209" s="498"/>
      <c r="AQ209" s="498"/>
      <c r="AR209" s="498"/>
      <c r="AS209" s="498"/>
      <c r="AT209" s="498"/>
      <c r="AU209" s="498"/>
      <c r="AV209" s="498"/>
      <c r="AW209" s="499"/>
    </row>
    <row r="210" spans="1:49" s="75" customFormat="1" ht="21" customHeight="1" thickBot="1" x14ac:dyDescent="0.3">
      <c r="A210" s="506"/>
      <c r="B210" s="469" t="str">
        <f>IF(ISBLANK(B208),"",CONCATENATE(LEFT(INDEX(B$71:B$102,MATCH(LEFT(B208,11)&amp;"*",B$71:B$102,0)+2),FIND("-",INDEX(B$71:B$102,MATCH(LEFT(B208,11)&amp;"*",B$71:B$102,0)+2))),A208))</f>
        <v/>
      </c>
      <c r="C210" s="470"/>
      <c r="D210" s="471"/>
      <c r="E210" s="305"/>
      <c r="F210" s="210"/>
      <c r="G210" s="205"/>
      <c r="H210" s="207"/>
      <c r="I210" s="207"/>
      <c r="J210" s="206"/>
      <c r="K210" s="209"/>
      <c r="L210" s="187"/>
      <c r="M210" s="187"/>
      <c r="N210" s="469" t="str">
        <f>IF(ISBLANK(N208),"",CONCATENATE(LEFT(INDEX(N$71:N$102,MATCH(LEFT(N208,11)&amp;"*",N$71:N$102,0)+2),FIND("-",INDEX(N$71:N$102,MATCH(LEFT(N208,11)&amp;"*",N$71:N$102,0)+2))),$A208))</f>
        <v>L432.21.06.D2-03</v>
      </c>
      <c r="O210" s="470"/>
      <c r="P210" s="471"/>
      <c r="Q210" s="305">
        <v>4</v>
      </c>
      <c r="R210" s="210" t="s">
        <v>5</v>
      </c>
      <c r="S210" s="205">
        <v>28</v>
      </c>
      <c r="T210" s="207">
        <v>0</v>
      </c>
      <c r="U210" s="207">
        <v>21</v>
      </c>
      <c r="V210" s="206">
        <v>14</v>
      </c>
      <c r="W210" s="209">
        <v>0</v>
      </c>
      <c r="X210" s="187" t="s">
        <v>59</v>
      </c>
      <c r="Y210" s="187">
        <v>27</v>
      </c>
      <c r="Z210" s="469" t="str">
        <f>IF(ISBLANK(Z208),"",CONCATENATE(LEFT(INDEX(Z$71:Z$102,MATCH(LEFT(Z208,11)&amp;"*",Z$71:Z$102,0)+2),FIND("-",INDEX(Z$71:Z$102,MATCH(LEFT(Z208,11)&amp;"*",Z$71:Z$102,0)+2))),$A208))</f>
        <v>L432.21.07.S4-03</v>
      </c>
      <c r="AA210" s="470"/>
      <c r="AB210" s="471"/>
      <c r="AC210" s="305">
        <v>5</v>
      </c>
      <c r="AD210" s="210" t="s">
        <v>5</v>
      </c>
      <c r="AE210" s="205">
        <v>28</v>
      </c>
      <c r="AF210" s="207">
        <v>0</v>
      </c>
      <c r="AG210" s="207">
        <v>14</v>
      </c>
      <c r="AH210" s="206">
        <v>14</v>
      </c>
      <c r="AI210" s="209">
        <v>0</v>
      </c>
      <c r="AJ210" s="187" t="s">
        <v>59</v>
      </c>
      <c r="AK210" s="187">
        <v>69</v>
      </c>
      <c r="AL210" s="469" t="str">
        <f>IF(ISBLANK(AL208),"",CONCATENATE(LEFT(INDEX(AL$71:AL$102,MATCH(LEFT(AL208,11)&amp;"*",AL$71:AL$102,0)+2),FIND("-",INDEX(AL$71:AL$102,MATCH(LEFT(AL208,11)&amp;"*",AL$71:AL$102,0)+2))),$A208))</f>
        <v>L432.21.08.S4-03</v>
      </c>
      <c r="AM210" s="470"/>
      <c r="AN210" s="471"/>
      <c r="AO210" s="305">
        <v>5</v>
      </c>
      <c r="AP210" s="210" t="s">
        <v>5</v>
      </c>
      <c r="AQ210" s="205">
        <v>28</v>
      </c>
      <c r="AR210" s="207">
        <v>0</v>
      </c>
      <c r="AS210" s="207">
        <v>14</v>
      </c>
      <c r="AT210" s="206">
        <v>14</v>
      </c>
      <c r="AU210" s="209">
        <v>0</v>
      </c>
      <c r="AV210" s="187" t="s">
        <v>59</v>
      </c>
      <c r="AW210" s="187">
        <v>69</v>
      </c>
    </row>
    <row r="211" spans="1:49" s="75" customFormat="1" ht="21" customHeight="1" thickTop="1" x14ac:dyDescent="0.25">
      <c r="A211" s="504" t="s">
        <v>69</v>
      </c>
      <c r="B211" s="494"/>
      <c r="C211" s="495"/>
      <c r="D211" s="495"/>
      <c r="E211" s="495"/>
      <c r="F211" s="495"/>
      <c r="G211" s="495"/>
      <c r="H211" s="495"/>
      <c r="I211" s="495"/>
      <c r="J211" s="495"/>
      <c r="K211" s="495"/>
      <c r="L211" s="495"/>
      <c r="M211" s="496"/>
      <c r="N211" s="494" t="s">
        <v>361</v>
      </c>
      <c r="O211" s="495"/>
      <c r="P211" s="495"/>
      <c r="Q211" s="495"/>
      <c r="R211" s="495"/>
      <c r="S211" s="495"/>
      <c r="T211" s="495"/>
      <c r="U211" s="495"/>
      <c r="V211" s="495"/>
      <c r="W211" s="495"/>
      <c r="X211" s="495"/>
      <c r="Y211" s="496"/>
      <c r="Z211" s="494" t="s">
        <v>386</v>
      </c>
      <c r="AA211" s="495"/>
      <c r="AB211" s="495"/>
      <c r="AC211" s="495"/>
      <c r="AD211" s="495"/>
      <c r="AE211" s="495"/>
      <c r="AF211" s="495"/>
      <c r="AG211" s="495"/>
      <c r="AH211" s="495"/>
      <c r="AI211" s="495"/>
      <c r="AJ211" s="495"/>
      <c r="AK211" s="496"/>
      <c r="AL211" s="494" t="s">
        <v>387</v>
      </c>
      <c r="AM211" s="495"/>
      <c r="AN211" s="495"/>
      <c r="AO211" s="495"/>
      <c r="AP211" s="495"/>
      <c r="AQ211" s="495"/>
      <c r="AR211" s="495"/>
      <c r="AS211" s="495"/>
      <c r="AT211" s="495"/>
      <c r="AU211" s="495"/>
      <c r="AV211" s="495"/>
      <c r="AW211" s="496"/>
    </row>
    <row r="212" spans="1:49" s="75" customFormat="1" ht="21" customHeight="1" x14ac:dyDescent="0.25">
      <c r="A212" s="505"/>
      <c r="B212" s="497"/>
      <c r="C212" s="498"/>
      <c r="D212" s="498"/>
      <c r="E212" s="498"/>
      <c r="F212" s="498"/>
      <c r="G212" s="498"/>
      <c r="H212" s="498"/>
      <c r="I212" s="498"/>
      <c r="J212" s="498"/>
      <c r="K212" s="498"/>
      <c r="L212" s="498"/>
      <c r="M212" s="499"/>
      <c r="N212" s="497"/>
      <c r="O212" s="498"/>
      <c r="P212" s="498"/>
      <c r="Q212" s="498"/>
      <c r="R212" s="498"/>
      <c r="S212" s="498"/>
      <c r="T212" s="498"/>
      <c r="U212" s="498"/>
      <c r="V212" s="498"/>
      <c r="W212" s="498"/>
      <c r="X212" s="498"/>
      <c r="Y212" s="499"/>
      <c r="Z212" s="497"/>
      <c r="AA212" s="498"/>
      <c r="AB212" s="498"/>
      <c r="AC212" s="498"/>
      <c r="AD212" s="498"/>
      <c r="AE212" s="498"/>
      <c r="AF212" s="498"/>
      <c r="AG212" s="498"/>
      <c r="AH212" s="498"/>
      <c r="AI212" s="498"/>
      <c r="AJ212" s="498"/>
      <c r="AK212" s="499"/>
      <c r="AL212" s="497"/>
      <c r="AM212" s="498"/>
      <c r="AN212" s="498"/>
      <c r="AO212" s="498"/>
      <c r="AP212" s="498"/>
      <c r="AQ212" s="498"/>
      <c r="AR212" s="498"/>
      <c r="AS212" s="498"/>
      <c r="AT212" s="498"/>
      <c r="AU212" s="498"/>
      <c r="AV212" s="498"/>
      <c r="AW212" s="499"/>
    </row>
    <row r="213" spans="1:49" s="75" customFormat="1" ht="21" customHeight="1" thickBot="1" x14ac:dyDescent="0.3">
      <c r="A213" s="506"/>
      <c r="B213" s="469" t="str">
        <f>IF(ISBLANK(B211),"",CONCATENATE(LEFT(INDEX(B$71:B$102,MATCH(LEFT(B211,11)&amp;"*",B$71:B$102,0)+2),FIND("-",INDEX(B$71:B$102,MATCH(LEFT(B211,11)&amp;"*",B$71:B$102,0)+2))),A211))</f>
        <v/>
      </c>
      <c r="C213" s="470"/>
      <c r="D213" s="471"/>
      <c r="E213" s="305"/>
      <c r="F213" s="210"/>
      <c r="G213" s="205"/>
      <c r="H213" s="207"/>
      <c r="I213" s="207"/>
      <c r="J213" s="206"/>
      <c r="K213" s="209"/>
      <c r="L213" s="187"/>
      <c r="M213" s="187"/>
      <c r="N213" s="469" t="str">
        <f>IF(ISBLANK(N211),"",CONCATENATE(LEFT(INDEX(N$71:N$102,MATCH(LEFT(N211,11)&amp;"*",N$71:N$102,0)+2),FIND("-",INDEX(N$71:N$102,MATCH(LEFT(N211,11)&amp;"*",N$71:N$102,0)+2))),$A211))</f>
        <v>L432.21.06.D2-04</v>
      </c>
      <c r="O213" s="470"/>
      <c r="P213" s="471"/>
      <c r="Q213" s="305">
        <v>4</v>
      </c>
      <c r="R213" s="210" t="s">
        <v>5</v>
      </c>
      <c r="S213" s="205">
        <v>28</v>
      </c>
      <c r="T213" s="207">
        <v>0</v>
      </c>
      <c r="U213" s="207">
        <v>21</v>
      </c>
      <c r="V213" s="206">
        <v>14</v>
      </c>
      <c r="W213" s="209">
        <v>0</v>
      </c>
      <c r="X213" s="187" t="s">
        <v>59</v>
      </c>
      <c r="Y213" s="187">
        <v>27</v>
      </c>
      <c r="Z213" s="469" t="str">
        <f>IF(ISBLANK(Z211),"",CONCATENATE(LEFT(INDEX(Z$71:Z$102,MATCH(LEFT(Z211,11)&amp;"*",Z$71:Z$102,0)+2),FIND("-",INDEX(Z$71:Z$102,MATCH(LEFT(Z211,11)&amp;"*",Z$71:Z$102,0)+2))),$A211))</f>
        <v>L432.21.07.S5-04</v>
      </c>
      <c r="AA213" s="470"/>
      <c r="AB213" s="471"/>
      <c r="AC213" s="305">
        <v>5</v>
      </c>
      <c r="AD213" s="210" t="s">
        <v>5</v>
      </c>
      <c r="AE213" s="205">
        <v>28</v>
      </c>
      <c r="AF213" s="207">
        <v>0</v>
      </c>
      <c r="AG213" s="207">
        <v>14</v>
      </c>
      <c r="AH213" s="206">
        <v>14</v>
      </c>
      <c r="AI213" s="209">
        <v>0</v>
      </c>
      <c r="AJ213" s="187" t="s">
        <v>59</v>
      </c>
      <c r="AK213" s="187">
        <v>69</v>
      </c>
      <c r="AL213" s="469" t="str">
        <f>IF(ISBLANK(AL211),"",CONCATENATE(LEFT(INDEX(AL$71:AL$102,MATCH(LEFT(AL211,11)&amp;"*",AL$71:AL$102,0)+2),FIND("-",INDEX(AL$71:AL$102,MATCH(LEFT(AL211,11)&amp;"*",AL$71:AL$102,0)+2))),$A211))</f>
        <v>L432.21.08.S4-04</v>
      </c>
      <c r="AM213" s="470"/>
      <c r="AN213" s="471"/>
      <c r="AO213" s="305">
        <v>5</v>
      </c>
      <c r="AP213" s="210" t="s">
        <v>5</v>
      </c>
      <c r="AQ213" s="205">
        <v>28</v>
      </c>
      <c r="AR213" s="207">
        <v>0</v>
      </c>
      <c r="AS213" s="207">
        <v>14</v>
      </c>
      <c r="AT213" s="206">
        <v>14</v>
      </c>
      <c r="AU213" s="209">
        <v>0</v>
      </c>
      <c r="AV213" s="187" t="s">
        <v>59</v>
      </c>
      <c r="AW213" s="187">
        <v>69</v>
      </c>
    </row>
    <row r="214" spans="1:49" s="75" customFormat="1" ht="21" customHeight="1" thickTop="1" x14ac:dyDescent="0.25">
      <c r="A214" s="504" t="s">
        <v>83</v>
      </c>
      <c r="B214" s="494"/>
      <c r="C214" s="495"/>
      <c r="D214" s="495"/>
      <c r="E214" s="495"/>
      <c r="F214" s="495"/>
      <c r="G214" s="495"/>
      <c r="H214" s="495"/>
      <c r="I214" s="495"/>
      <c r="J214" s="495"/>
      <c r="K214" s="495"/>
      <c r="L214" s="495"/>
      <c r="M214" s="496"/>
      <c r="N214" s="494" t="s">
        <v>379</v>
      </c>
      <c r="O214" s="495"/>
      <c r="P214" s="495"/>
      <c r="Q214" s="495"/>
      <c r="R214" s="495"/>
      <c r="S214" s="495"/>
      <c r="T214" s="495"/>
      <c r="U214" s="495"/>
      <c r="V214" s="495"/>
      <c r="W214" s="495"/>
      <c r="X214" s="495"/>
      <c r="Y214" s="496"/>
      <c r="Z214" s="494" t="s">
        <v>388</v>
      </c>
      <c r="AA214" s="495"/>
      <c r="AB214" s="495"/>
      <c r="AC214" s="495"/>
      <c r="AD214" s="495"/>
      <c r="AE214" s="495"/>
      <c r="AF214" s="495"/>
      <c r="AG214" s="495"/>
      <c r="AH214" s="495"/>
      <c r="AI214" s="495"/>
      <c r="AJ214" s="495"/>
      <c r="AK214" s="496"/>
      <c r="AL214" s="494" t="s">
        <v>389</v>
      </c>
      <c r="AM214" s="495"/>
      <c r="AN214" s="495"/>
      <c r="AO214" s="495"/>
      <c r="AP214" s="495"/>
      <c r="AQ214" s="495"/>
      <c r="AR214" s="495"/>
      <c r="AS214" s="495"/>
      <c r="AT214" s="495"/>
      <c r="AU214" s="495"/>
      <c r="AV214" s="495"/>
      <c r="AW214" s="496"/>
    </row>
    <row r="215" spans="1:49" s="75" customFormat="1" ht="21" customHeight="1" x14ac:dyDescent="0.25">
      <c r="A215" s="505"/>
      <c r="B215" s="497"/>
      <c r="C215" s="498"/>
      <c r="D215" s="498"/>
      <c r="E215" s="498"/>
      <c r="F215" s="498"/>
      <c r="G215" s="498"/>
      <c r="H215" s="498"/>
      <c r="I215" s="498"/>
      <c r="J215" s="498"/>
      <c r="K215" s="498"/>
      <c r="L215" s="498"/>
      <c r="M215" s="499"/>
      <c r="N215" s="497"/>
      <c r="O215" s="498"/>
      <c r="P215" s="498"/>
      <c r="Q215" s="498"/>
      <c r="R215" s="498"/>
      <c r="S215" s="498"/>
      <c r="T215" s="498"/>
      <c r="U215" s="498"/>
      <c r="V215" s="498"/>
      <c r="W215" s="498"/>
      <c r="X215" s="498"/>
      <c r="Y215" s="499"/>
      <c r="Z215" s="497"/>
      <c r="AA215" s="498"/>
      <c r="AB215" s="498"/>
      <c r="AC215" s="498"/>
      <c r="AD215" s="498"/>
      <c r="AE215" s="498"/>
      <c r="AF215" s="498"/>
      <c r="AG215" s="498"/>
      <c r="AH215" s="498"/>
      <c r="AI215" s="498"/>
      <c r="AJ215" s="498"/>
      <c r="AK215" s="499"/>
      <c r="AL215" s="497"/>
      <c r="AM215" s="498"/>
      <c r="AN215" s="498"/>
      <c r="AO215" s="498"/>
      <c r="AP215" s="498"/>
      <c r="AQ215" s="498"/>
      <c r="AR215" s="498"/>
      <c r="AS215" s="498"/>
      <c r="AT215" s="498"/>
      <c r="AU215" s="498"/>
      <c r="AV215" s="498"/>
      <c r="AW215" s="499"/>
    </row>
    <row r="216" spans="1:49" s="75" customFormat="1" ht="21" customHeight="1" thickBot="1" x14ac:dyDescent="0.3">
      <c r="A216" s="506"/>
      <c r="B216" s="469" t="str">
        <f>IF(ISBLANK(B214),"",CONCATENATE(LEFT(INDEX(B$71:B$102,MATCH(LEFT(B214,11)&amp;"*",B$71:B$102,0)+2),FIND("-",INDEX(B$71:B$102,MATCH(LEFT(B214,11)&amp;"*",B$71:B$102,0)+2))),A214))</f>
        <v/>
      </c>
      <c r="C216" s="470"/>
      <c r="D216" s="471"/>
      <c r="E216" s="305"/>
      <c r="F216" s="210"/>
      <c r="G216" s="205"/>
      <c r="H216" s="207"/>
      <c r="I216" s="207"/>
      <c r="J216" s="206"/>
      <c r="K216" s="209"/>
      <c r="L216" s="187"/>
      <c r="M216" s="187"/>
      <c r="N216" s="469" t="str">
        <f>IF(ISBLANK(N214),"",CONCATENATE(LEFT(INDEX(N$71:N$102,MATCH(LEFT(N214,11)&amp;"*",N$71:N$102,0)+2),FIND("-",INDEX(N$71:N$102,MATCH(LEFT(N214,11)&amp;"*",N$71:N$102,0)+2))),$A214))</f>
        <v>L432.21.06.D2-05</v>
      </c>
      <c r="O216" s="470"/>
      <c r="P216" s="471"/>
      <c r="Q216" s="305">
        <v>4</v>
      </c>
      <c r="R216" s="210" t="s">
        <v>295</v>
      </c>
      <c r="S216" s="205">
        <v>28</v>
      </c>
      <c r="T216" s="207">
        <v>0</v>
      </c>
      <c r="U216" s="207">
        <v>14</v>
      </c>
      <c r="V216" s="206">
        <v>14</v>
      </c>
      <c r="W216" s="209">
        <v>0</v>
      </c>
      <c r="X216" s="187" t="s">
        <v>59</v>
      </c>
      <c r="Y216" s="187">
        <v>44</v>
      </c>
      <c r="Z216" s="469" t="str">
        <f>IF(ISBLANK(Z214),"",CONCATENATE(LEFT(INDEX(Z$71:Z$102,MATCH(LEFT(Z214,11)&amp;"*",Z$71:Z$102,0)+2),FIND("-",INDEX(Z$71:Z$102,MATCH(LEFT(Z214,11)&amp;"*",Z$71:Z$102,0)+2))),$A214))</f>
        <v>L432.21.07.S6-05</v>
      </c>
      <c r="AA216" s="470"/>
      <c r="AB216" s="471"/>
      <c r="AC216" s="305">
        <v>4</v>
      </c>
      <c r="AD216" s="210" t="s">
        <v>5</v>
      </c>
      <c r="AE216" s="205">
        <v>28</v>
      </c>
      <c r="AF216" s="207">
        <v>0</v>
      </c>
      <c r="AG216" s="207">
        <v>21</v>
      </c>
      <c r="AH216" s="206">
        <v>14</v>
      </c>
      <c r="AI216" s="209">
        <v>0</v>
      </c>
      <c r="AJ216" s="187" t="s">
        <v>59</v>
      </c>
      <c r="AK216" s="187">
        <v>37</v>
      </c>
      <c r="AL216" s="469" t="str">
        <f>IF(ISBLANK(AL214),"",CONCATENATE(LEFT(INDEX(AL$71:AL$102,MATCH(LEFT(AL214,11)&amp;"*",AL$71:AL$102,0)+2),FIND("-",INDEX(AL$71:AL$102,MATCH(LEFT(AL214,11)&amp;"*",AL$71:AL$102,0)+2))),$A214))</f>
        <v>L432.21.08.S5-05</v>
      </c>
      <c r="AM216" s="470"/>
      <c r="AN216" s="471"/>
      <c r="AO216" s="305">
        <v>5</v>
      </c>
      <c r="AP216" s="210" t="s">
        <v>5</v>
      </c>
      <c r="AQ216" s="205">
        <v>28</v>
      </c>
      <c r="AR216" s="207">
        <v>0</v>
      </c>
      <c r="AS216" s="207">
        <v>28</v>
      </c>
      <c r="AT216" s="206">
        <v>0</v>
      </c>
      <c r="AU216" s="209">
        <v>0</v>
      </c>
      <c r="AV216" s="187" t="s">
        <v>59</v>
      </c>
      <c r="AW216" s="187">
        <v>69</v>
      </c>
    </row>
    <row r="217" spans="1:49" s="75" customFormat="1" ht="21" customHeight="1" thickTop="1" x14ac:dyDescent="0.25">
      <c r="A217" s="504" t="s">
        <v>84</v>
      </c>
      <c r="B217" s="494"/>
      <c r="C217" s="495"/>
      <c r="D217" s="495"/>
      <c r="E217" s="495"/>
      <c r="F217" s="495"/>
      <c r="G217" s="495"/>
      <c r="H217" s="495"/>
      <c r="I217" s="495"/>
      <c r="J217" s="495"/>
      <c r="K217" s="495"/>
      <c r="L217" s="495"/>
      <c r="M217" s="496"/>
      <c r="N217" s="494" t="s">
        <v>362</v>
      </c>
      <c r="O217" s="495"/>
      <c r="P217" s="495"/>
      <c r="Q217" s="495"/>
      <c r="R217" s="495"/>
      <c r="S217" s="495"/>
      <c r="T217" s="495"/>
      <c r="U217" s="495"/>
      <c r="V217" s="495"/>
      <c r="W217" s="495"/>
      <c r="X217" s="495"/>
      <c r="Y217" s="496"/>
      <c r="Z217" s="494" t="s">
        <v>390</v>
      </c>
      <c r="AA217" s="495"/>
      <c r="AB217" s="495"/>
      <c r="AC217" s="495"/>
      <c r="AD217" s="495"/>
      <c r="AE217" s="495"/>
      <c r="AF217" s="495"/>
      <c r="AG217" s="495"/>
      <c r="AH217" s="495"/>
      <c r="AI217" s="495"/>
      <c r="AJ217" s="495"/>
      <c r="AK217" s="496"/>
      <c r="AL217" s="494" t="s">
        <v>391</v>
      </c>
      <c r="AM217" s="495"/>
      <c r="AN217" s="495"/>
      <c r="AO217" s="495"/>
      <c r="AP217" s="495"/>
      <c r="AQ217" s="495"/>
      <c r="AR217" s="495"/>
      <c r="AS217" s="495"/>
      <c r="AT217" s="495"/>
      <c r="AU217" s="495"/>
      <c r="AV217" s="495"/>
      <c r="AW217" s="496"/>
    </row>
    <row r="218" spans="1:49" s="75" customFormat="1" ht="21" customHeight="1" x14ac:dyDescent="0.25">
      <c r="A218" s="505"/>
      <c r="B218" s="497"/>
      <c r="C218" s="498"/>
      <c r="D218" s="498"/>
      <c r="E218" s="498"/>
      <c r="F218" s="498"/>
      <c r="G218" s="498"/>
      <c r="H218" s="498"/>
      <c r="I218" s="498"/>
      <c r="J218" s="498"/>
      <c r="K218" s="498"/>
      <c r="L218" s="498"/>
      <c r="M218" s="499"/>
      <c r="N218" s="497"/>
      <c r="O218" s="498"/>
      <c r="P218" s="498"/>
      <c r="Q218" s="498"/>
      <c r="R218" s="498"/>
      <c r="S218" s="498"/>
      <c r="T218" s="498"/>
      <c r="U218" s="498"/>
      <c r="V218" s="498"/>
      <c r="W218" s="498"/>
      <c r="X218" s="498"/>
      <c r="Y218" s="499"/>
      <c r="Z218" s="497"/>
      <c r="AA218" s="498"/>
      <c r="AB218" s="498"/>
      <c r="AC218" s="498"/>
      <c r="AD218" s="498"/>
      <c r="AE218" s="498"/>
      <c r="AF218" s="498"/>
      <c r="AG218" s="498"/>
      <c r="AH218" s="498"/>
      <c r="AI218" s="498"/>
      <c r="AJ218" s="498"/>
      <c r="AK218" s="499"/>
      <c r="AL218" s="497"/>
      <c r="AM218" s="498"/>
      <c r="AN218" s="498"/>
      <c r="AO218" s="498"/>
      <c r="AP218" s="498"/>
      <c r="AQ218" s="498"/>
      <c r="AR218" s="498"/>
      <c r="AS218" s="498"/>
      <c r="AT218" s="498"/>
      <c r="AU218" s="498"/>
      <c r="AV218" s="498"/>
      <c r="AW218" s="499"/>
    </row>
    <row r="219" spans="1:49" s="75" customFormat="1" ht="21" customHeight="1" thickBot="1" x14ac:dyDescent="0.3">
      <c r="A219" s="506"/>
      <c r="B219" s="469" t="str">
        <f>IF(ISBLANK(B217),"",CONCATENATE(LEFT(INDEX(B$71:B$102,MATCH(LEFT(B217,11)&amp;"*",B$71:B$102,0)+2),FIND("-",INDEX(B$71:B$102,MATCH(LEFT(B217,11)&amp;"*",B$71:B$102,0)+2))),A217))</f>
        <v/>
      </c>
      <c r="C219" s="470"/>
      <c r="D219" s="471"/>
      <c r="E219" s="193"/>
      <c r="F219" s="203"/>
      <c r="G219" s="195"/>
      <c r="H219" s="196"/>
      <c r="I219" s="196"/>
      <c r="J219" s="197"/>
      <c r="K219" s="198"/>
      <c r="L219" s="198"/>
      <c r="M219" s="198"/>
      <c r="N219" s="469" t="str">
        <f>IF(ISBLANK(N217),"",CONCATENATE(LEFT(INDEX(N$71:N$102,MATCH(LEFT(N217,11)&amp;"*",N$71:N$102,0)+2),FIND("-",INDEX(N$71:N$102,MATCH(LEFT(N217,11)&amp;"*",N$71:N$102,0)+2))),$A217))</f>
        <v>L432.21.06.D2-06</v>
      </c>
      <c r="O219" s="470"/>
      <c r="P219" s="471"/>
      <c r="Q219" s="305">
        <v>4</v>
      </c>
      <c r="R219" s="210" t="s">
        <v>295</v>
      </c>
      <c r="S219" s="205">
        <v>28</v>
      </c>
      <c r="T219" s="207">
        <v>0</v>
      </c>
      <c r="U219" s="207">
        <v>14</v>
      </c>
      <c r="V219" s="206">
        <v>14</v>
      </c>
      <c r="W219" s="209">
        <v>0</v>
      </c>
      <c r="X219" s="187" t="s">
        <v>59</v>
      </c>
      <c r="Y219" s="187">
        <v>44</v>
      </c>
      <c r="Z219" s="469" t="str">
        <f>IF(ISBLANK(Z217),"",CONCATENATE(LEFT(INDEX(Z$71:Z$102,MATCH(LEFT(Z217,11)&amp;"*",Z$71:Z$102,0)+2),FIND("-",INDEX(Z$71:Z$102,MATCH(LEFT(Z217,11)&amp;"*",Z$71:Z$102,0)+2))),$A217))</f>
        <v>L432.21.07.S2-06</v>
      </c>
      <c r="AA219" s="470"/>
      <c r="AB219" s="471"/>
      <c r="AC219" s="305">
        <v>5</v>
      </c>
      <c r="AD219" s="210" t="s">
        <v>5</v>
      </c>
      <c r="AE219" s="205">
        <v>28</v>
      </c>
      <c r="AF219" s="207">
        <v>0</v>
      </c>
      <c r="AG219" s="207">
        <v>14</v>
      </c>
      <c r="AH219" s="206">
        <v>0</v>
      </c>
      <c r="AI219" s="209">
        <v>0</v>
      </c>
      <c r="AJ219" s="187" t="s">
        <v>59</v>
      </c>
      <c r="AK219" s="187">
        <v>83</v>
      </c>
      <c r="AL219" s="469" t="str">
        <f>IF(ISBLANK(AL217),"",CONCATENATE(LEFT(INDEX(AL$71:AL$102,MATCH(LEFT(AL217,11)&amp;"*",AL$71:AL$102,0)+2),FIND("-",INDEX(AL$71:AL$102,MATCH(LEFT(AL217,11)&amp;"*",AL$71:AL$102,0)+2))),$A217))</f>
        <v>L432.21.08.S5-06</v>
      </c>
      <c r="AM219" s="470"/>
      <c r="AN219" s="471"/>
      <c r="AO219" s="305">
        <v>5</v>
      </c>
      <c r="AP219" s="210" t="s">
        <v>5</v>
      </c>
      <c r="AQ219" s="205">
        <v>28</v>
      </c>
      <c r="AR219" s="207">
        <v>0</v>
      </c>
      <c r="AS219" s="207">
        <v>28</v>
      </c>
      <c r="AT219" s="206">
        <v>0</v>
      </c>
      <c r="AU219" s="209">
        <v>0</v>
      </c>
      <c r="AV219" s="187" t="s">
        <v>59</v>
      </c>
      <c r="AW219" s="187">
        <v>69</v>
      </c>
    </row>
    <row r="220" spans="1:49" s="75" customFormat="1" ht="21" customHeight="1" thickTop="1" x14ac:dyDescent="0.25">
      <c r="A220" s="504" t="s">
        <v>85</v>
      </c>
      <c r="B220" s="494"/>
      <c r="C220" s="495"/>
      <c r="D220" s="495"/>
      <c r="E220" s="495"/>
      <c r="F220" s="495"/>
      <c r="G220" s="495"/>
      <c r="H220" s="495"/>
      <c r="I220" s="495"/>
      <c r="J220" s="495"/>
      <c r="K220" s="495"/>
      <c r="L220" s="495"/>
      <c r="M220" s="496"/>
      <c r="N220" s="494"/>
      <c r="O220" s="495"/>
      <c r="P220" s="495"/>
      <c r="Q220" s="495"/>
      <c r="R220" s="495"/>
      <c r="S220" s="495"/>
      <c r="T220" s="495"/>
      <c r="U220" s="495"/>
      <c r="V220" s="495"/>
      <c r="W220" s="495"/>
      <c r="X220" s="495"/>
      <c r="Y220" s="496"/>
      <c r="Z220" s="494" t="s">
        <v>392</v>
      </c>
      <c r="AA220" s="495"/>
      <c r="AB220" s="495"/>
      <c r="AC220" s="495"/>
      <c r="AD220" s="495"/>
      <c r="AE220" s="495"/>
      <c r="AF220" s="495"/>
      <c r="AG220" s="495"/>
      <c r="AH220" s="495"/>
      <c r="AI220" s="495"/>
      <c r="AJ220" s="495"/>
      <c r="AK220" s="496"/>
      <c r="AL220" s="494" t="s">
        <v>393</v>
      </c>
      <c r="AM220" s="495"/>
      <c r="AN220" s="495"/>
      <c r="AO220" s="495"/>
      <c r="AP220" s="495"/>
      <c r="AQ220" s="495"/>
      <c r="AR220" s="495"/>
      <c r="AS220" s="495"/>
      <c r="AT220" s="495"/>
      <c r="AU220" s="495"/>
      <c r="AV220" s="495"/>
      <c r="AW220" s="496"/>
    </row>
    <row r="221" spans="1:49" s="75" customFormat="1" ht="21" customHeight="1" x14ac:dyDescent="0.25">
      <c r="A221" s="505"/>
      <c r="B221" s="497"/>
      <c r="C221" s="498"/>
      <c r="D221" s="498"/>
      <c r="E221" s="498"/>
      <c r="F221" s="498"/>
      <c r="G221" s="498"/>
      <c r="H221" s="498"/>
      <c r="I221" s="498"/>
      <c r="J221" s="498"/>
      <c r="K221" s="498"/>
      <c r="L221" s="498"/>
      <c r="M221" s="499"/>
      <c r="N221" s="497"/>
      <c r="O221" s="498"/>
      <c r="P221" s="498"/>
      <c r="Q221" s="498"/>
      <c r="R221" s="498"/>
      <c r="S221" s="498"/>
      <c r="T221" s="498"/>
      <c r="U221" s="498"/>
      <c r="V221" s="498"/>
      <c r="W221" s="498"/>
      <c r="X221" s="498"/>
      <c r="Y221" s="499"/>
      <c r="Z221" s="497"/>
      <c r="AA221" s="498"/>
      <c r="AB221" s="498"/>
      <c r="AC221" s="498"/>
      <c r="AD221" s="498"/>
      <c r="AE221" s="498"/>
      <c r="AF221" s="498"/>
      <c r="AG221" s="498"/>
      <c r="AH221" s="498"/>
      <c r="AI221" s="498"/>
      <c r="AJ221" s="498"/>
      <c r="AK221" s="499"/>
      <c r="AL221" s="497"/>
      <c r="AM221" s="498"/>
      <c r="AN221" s="498"/>
      <c r="AO221" s="498"/>
      <c r="AP221" s="498"/>
      <c r="AQ221" s="498"/>
      <c r="AR221" s="498"/>
      <c r="AS221" s="498"/>
      <c r="AT221" s="498"/>
      <c r="AU221" s="498"/>
      <c r="AV221" s="498"/>
      <c r="AW221" s="499"/>
    </row>
    <row r="222" spans="1:49" s="75" customFormat="1" ht="21" customHeight="1" thickBot="1" x14ac:dyDescent="0.3">
      <c r="A222" s="506"/>
      <c r="B222" s="469" t="str">
        <f>IF(ISBLANK(B220),"",CONCATENATE(LEFT(INDEX(B$71:B$102,MATCH(LEFT(B220,11)&amp;"*",B$71:B$102,0)+2),FIND("-",INDEX(B$71:B$102,MATCH(LEFT(B220,11)&amp;"*",B$71:B$102,0)+2))),A220))</f>
        <v/>
      </c>
      <c r="C222" s="470"/>
      <c r="D222" s="471"/>
      <c r="E222" s="193"/>
      <c r="F222" s="203"/>
      <c r="G222" s="195"/>
      <c r="H222" s="196"/>
      <c r="I222" s="196"/>
      <c r="J222" s="197"/>
      <c r="K222" s="198"/>
      <c r="L222" s="198"/>
      <c r="M222" s="198"/>
      <c r="N222" s="469" t="str">
        <f>IF(ISBLANK(N220),"",CONCATENATE(LEFT(INDEX(N$71:N$102,MATCH(LEFT(N220,11)&amp;"*",N$71:N$102,0)+2),FIND("-",INDEX(N$71:N$102,MATCH(LEFT(N220,11)&amp;"*",N$71:N$102,0)+2))),$A220))</f>
        <v/>
      </c>
      <c r="O222" s="470"/>
      <c r="P222" s="471"/>
      <c r="Q222" s="305"/>
      <c r="R222" s="210"/>
      <c r="S222" s="205"/>
      <c r="T222" s="207"/>
      <c r="U222" s="207"/>
      <c r="V222" s="206"/>
      <c r="W222" s="209"/>
      <c r="X222" s="187"/>
      <c r="Y222" s="187"/>
      <c r="Z222" s="469" t="str">
        <f>IF(ISBLANK(Z220),"",CONCATENATE(LEFT(INDEX(Z$71:Z$102,MATCH(LEFT(Z220,11)&amp;"*",Z$71:Z$102,0)+2),FIND("-",INDEX(Z$71:Z$102,MATCH(LEFT(Z220,11)&amp;"*",Z$71:Z$102,0)+2))),$A220))</f>
        <v>L432.21.07.S3-07</v>
      </c>
      <c r="AA222" s="470"/>
      <c r="AB222" s="471"/>
      <c r="AC222" s="305">
        <v>5</v>
      </c>
      <c r="AD222" s="210" t="s">
        <v>5</v>
      </c>
      <c r="AE222" s="205">
        <v>28</v>
      </c>
      <c r="AF222" s="207">
        <v>0</v>
      </c>
      <c r="AG222" s="207">
        <v>14</v>
      </c>
      <c r="AH222" s="206">
        <v>21</v>
      </c>
      <c r="AI222" s="209">
        <v>0</v>
      </c>
      <c r="AJ222" s="187" t="s">
        <v>59</v>
      </c>
      <c r="AK222" s="187">
        <v>62</v>
      </c>
      <c r="AL222" s="469" t="str">
        <f>IF(ISBLANK(AL220),"",CONCATENATE(LEFT(INDEX(AL$71:AL$102,MATCH(LEFT(AL220,11)&amp;"*",AL$71:AL$102,0)+2),FIND("-",INDEX(AL$71:AL$102,MATCH(LEFT(AL220,11)&amp;"*",AL$71:AL$102,0)+2))),$A220))</f>
        <v>L432.21.08.C2-07</v>
      </c>
      <c r="AM222" s="470"/>
      <c r="AN222" s="471"/>
      <c r="AO222" s="305">
        <v>2</v>
      </c>
      <c r="AP222" s="210" t="s">
        <v>295</v>
      </c>
      <c r="AQ222" s="205">
        <v>14</v>
      </c>
      <c r="AR222" s="207">
        <v>14</v>
      </c>
      <c r="AS222" s="207">
        <v>0</v>
      </c>
      <c r="AT222" s="206">
        <v>0</v>
      </c>
      <c r="AU222" s="209">
        <v>0</v>
      </c>
      <c r="AV222" s="187" t="s">
        <v>7</v>
      </c>
      <c r="AW222" s="187">
        <v>22</v>
      </c>
    </row>
    <row r="223" spans="1:49" s="75" customFormat="1" ht="21" customHeight="1" thickTop="1" x14ac:dyDescent="0.25">
      <c r="A223" s="504" t="s">
        <v>86</v>
      </c>
      <c r="B223" s="494"/>
      <c r="C223" s="495"/>
      <c r="D223" s="495"/>
      <c r="E223" s="495"/>
      <c r="F223" s="495"/>
      <c r="G223" s="495"/>
      <c r="H223" s="495"/>
      <c r="I223" s="495"/>
      <c r="J223" s="495"/>
      <c r="K223" s="495"/>
      <c r="L223" s="495"/>
      <c r="M223" s="496"/>
      <c r="N223" s="494"/>
      <c r="O223" s="495"/>
      <c r="P223" s="495"/>
      <c r="Q223" s="495"/>
      <c r="R223" s="495"/>
      <c r="S223" s="495"/>
      <c r="T223" s="495"/>
      <c r="U223" s="495"/>
      <c r="V223" s="495"/>
      <c r="W223" s="495"/>
      <c r="X223" s="495"/>
      <c r="Y223" s="496"/>
      <c r="Z223" s="494" t="s">
        <v>394</v>
      </c>
      <c r="AA223" s="495"/>
      <c r="AB223" s="495"/>
      <c r="AC223" s="495"/>
      <c r="AD223" s="495"/>
      <c r="AE223" s="495"/>
      <c r="AF223" s="495"/>
      <c r="AG223" s="495"/>
      <c r="AH223" s="495"/>
      <c r="AI223" s="495"/>
      <c r="AJ223" s="495"/>
      <c r="AK223" s="496"/>
      <c r="AL223" s="494" t="s">
        <v>395</v>
      </c>
      <c r="AM223" s="495"/>
      <c r="AN223" s="495"/>
      <c r="AO223" s="495"/>
      <c r="AP223" s="495"/>
      <c r="AQ223" s="495"/>
      <c r="AR223" s="495"/>
      <c r="AS223" s="495"/>
      <c r="AT223" s="495"/>
      <c r="AU223" s="495"/>
      <c r="AV223" s="495"/>
      <c r="AW223" s="496"/>
    </row>
    <row r="224" spans="1:49" s="75" customFormat="1" ht="21" customHeight="1" x14ac:dyDescent="0.25">
      <c r="A224" s="505"/>
      <c r="B224" s="497"/>
      <c r="C224" s="498"/>
      <c r="D224" s="498"/>
      <c r="E224" s="498"/>
      <c r="F224" s="498"/>
      <c r="G224" s="498"/>
      <c r="H224" s="498"/>
      <c r="I224" s="498"/>
      <c r="J224" s="498"/>
      <c r="K224" s="498"/>
      <c r="L224" s="498"/>
      <c r="M224" s="499"/>
      <c r="N224" s="497"/>
      <c r="O224" s="498"/>
      <c r="P224" s="498"/>
      <c r="Q224" s="498"/>
      <c r="R224" s="498"/>
      <c r="S224" s="498"/>
      <c r="T224" s="498"/>
      <c r="U224" s="498"/>
      <c r="V224" s="498"/>
      <c r="W224" s="498"/>
      <c r="X224" s="498"/>
      <c r="Y224" s="499"/>
      <c r="Z224" s="497"/>
      <c r="AA224" s="498"/>
      <c r="AB224" s="498"/>
      <c r="AC224" s="498"/>
      <c r="AD224" s="498"/>
      <c r="AE224" s="498"/>
      <c r="AF224" s="498"/>
      <c r="AG224" s="498"/>
      <c r="AH224" s="498"/>
      <c r="AI224" s="498"/>
      <c r="AJ224" s="498"/>
      <c r="AK224" s="499"/>
      <c r="AL224" s="497"/>
      <c r="AM224" s="498"/>
      <c r="AN224" s="498"/>
      <c r="AO224" s="498"/>
      <c r="AP224" s="498"/>
      <c r="AQ224" s="498"/>
      <c r="AR224" s="498"/>
      <c r="AS224" s="498"/>
      <c r="AT224" s="498"/>
      <c r="AU224" s="498"/>
      <c r="AV224" s="498"/>
      <c r="AW224" s="499"/>
    </row>
    <row r="225" spans="1:49" s="75" customFormat="1" ht="21" customHeight="1" thickBot="1" x14ac:dyDescent="0.3">
      <c r="A225" s="506"/>
      <c r="B225" s="469" t="str">
        <f>IF(ISBLANK(B223),"",CONCATENATE(LEFT(INDEX(B$71:B$102,MATCH(LEFT(B223,11)&amp;"*",B$71:B$102,0)+2),FIND("-",INDEX(B$71:B$102,MATCH(LEFT(B223,11)&amp;"*",B$71:B$102,0)+2))),A223))</f>
        <v/>
      </c>
      <c r="C225" s="470"/>
      <c r="D225" s="471"/>
      <c r="E225" s="193"/>
      <c r="F225" s="203"/>
      <c r="G225" s="195"/>
      <c r="H225" s="196"/>
      <c r="I225" s="196"/>
      <c r="J225" s="197"/>
      <c r="K225" s="198"/>
      <c r="L225" s="198"/>
      <c r="M225" s="198"/>
      <c r="N225" s="469" t="str">
        <f>IF(ISBLANK(N223),"",CONCATENATE(LEFT(INDEX(N$71:N$102,MATCH(LEFT(N223,11)&amp;"*",N$71:N$102,0)+2),FIND("-",INDEX(N$71:N$102,MATCH(LEFT(N223,11)&amp;"*",N$71:N$102,0)+2))),$A223))</f>
        <v/>
      </c>
      <c r="O225" s="470"/>
      <c r="P225" s="471"/>
      <c r="Q225" s="305"/>
      <c r="R225" s="210"/>
      <c r="S225" s="205"/>
      <c r="T225" s="207"/>
      <c r="U225" s="207"/>
      <c r="V225" s="206"/>
      <c r="W225" s="209"/>
      <c r="X225" s="187"/>
      <c r="Y225" s="187"/>
      <c r="Z225" s="469" t="str">
        <f>IF(ISBLANK(Z223),"",CONCATENATE(LEFT(INDEX(Z$71:Z$102,MATCH(LEFT(Z223,11)&amp;"*",Z$71:Z$102,0)+2),FIND("-",INDEX(Z$71:Z$102,MATCH(LEFT(Z223,11)&amp;"*",Z$71:Z$102,0)+2))),$A223))</f>
        <v>L432.21.07.S4-08</v>
      </c>
      <c r="AA225" s="470"/>
      <c r="AB225" s="471"/>
      <c r="AC225" s="305">
        <v>5</v>
      </c>
      <c r="AD225" s="210" t="s">
        <v>5</v>
      </c>
      <c r="AE225" s="205">
        <v>28</v>
      </c>
      <c r="AF225" s="207">
        <v>0</v>
      </c>
      <c r="AG225" s="207">
        <v>28</v>
      </c>
      <c r="AH225" s="206">
        <v>14</v>
      </c>
      <c r="AI225" s="209">
        <v>0</v>
      </c>
      <c r="AJ225" s="187" t="s">
        <v>59</v>
      </c>
      <c r="AK225" s="187">
        <v>55</v>
      </c>
      <c r="AL225" s="469" t="str">
        <f>IF(ISBLANK(AL223),"",CONCATENATE(LEFT(INDEX(AL$71:AL$102,MATCH(LEFT(AL223,11)&amp;"*",AL$71:AL$102,0)+2),FIND("-",INDEX(AL$71:AL$102,MATCH(LEFT(AL223,11)&amp;"*",AL$71:AL$102,0)+2))),$A223))</f>
        <v>L432.21.08.C2-08</v>
      </c>
      <c r="AM225" s="470"/>
      <c r="AN225" s="471"/>
      <c r="AO225" s="305">
        <v>2</v>
      </c>
      <c r="AP225" s="210" t="s">
        <v>295</v>
      </c>
      <c r="AQ225" s="205">
        <v>0</v>
      </c>
      <c r="AR225" s="207">
        <v>14</v>
      </c>
      <c r="AS225" s="207">
        <v>0</v>
      </c>
      <c r="AT225" s="206">
        <v>0</v>
      </c>
      <c r="AU225" s="209">
        <v>0</v>
      </c>
      <c r="AV225" s="187" t="s">
        <v>7</v>
      </c>
      <c r="AW225" s="187">
        <v>36</v>
      </c>
    </row>
    <row r="226" spans="1:49" s="75" customFormat="1" ht="21" customHeight="1" thickTop="1" x14ac:dyDescent="0.25">
      <c r="A226" s="504" t="s">
        <v>87</v>
      </c>
      <c r="B226" s="494"/>
      <c r="C226" s="495"/>
      <c r="D226" s="495"/>
      <c r="E226" s="495"/>
      <c r="F226" s="495"/>
      <c r="G226" s="495"/>
      <c r="H226" s="495"/>
      <c r="I226" s="495"/>
      <c r="J226" s="495"/>
      <c r="K226" s="495"/>
      <c r="L226" s="495"/>
      <c r="M226" s="496"/>
      <c r="N226" s="494"/>
      <c r="O226" s="495"/>
      <c r="P226" s="495"/>
      <c r="Q226" s="495"/>
      <c r="R226" s="495"/>
      <c r="S226" s="495"/>
      <c r="T226" s="495"/>
      <c r="U226" s="495"/>
      <c r="V226" s="495"/>
      <c r="W226" s="495"/>
      <c r="X226" s="495"/>
      <c r="Y226" s="496"/>
      <c r="Z226" s="494" t="s">
        <v>396</v>
      </c>
      <c r="AA226" s="495"/>
      <c r="AB226" s="495"/>
      <c r="AC226" s="495"/>
      <c r="AD226" s="495"/>
      <c r="AE226" s="495"/>
      <c r="AF226" s="495"/>
      <c r="AG226" s="495"/>
      <c r="AH226" s="495"/>
      <c r="AI226" s="495"/>
      <c r="AJ226" s="495"/>
      <c r="AK226" s="496"/>
      <c r="AL226" s="494" t="s">
        <v>398</v>
      </c>
      <c r="AM226" s="495"/>
      <c r="AN226" s="495"/>
      <c r="AO226" s="495"/>
      <c r="AP226" s="495"/>
      <c r="AQ226" s="495"/>
      <c r="AR226" s="495"/>
      <c r="AS226" s="495"/>
      <c r="AT226" s="495"/>
      <c r="AU226" s="495"/>
      <c r="AV226" s="495"/>
      <c r="AW226" s="496"/>
    </row>
    <row r="227" spans="1:49" s="75" customFormat="1" ht="21" customHeight="1" x14ac:dyDescent="0.25">
      <c r="A227" s="505"/>
      <c r="B227" s="497"/>
      <c r="C227" s="498"/>
      <c r="D227" s="498"/>
      <c r="E227" s="498"/>
      <c r="F227" s="498"/>
      <c r="G227" s="498"/>
      <c r="H227" s="498"/>
      <c r="I227" s="498"/>
      <c r="J227" s="498"/>
      <c r="K227" s="498"/>
      <c r="L227" s="498"/>
      <c r="M227" s="499"/>
      <c r="N227" s="497"/>
      <c r="O227" s="498"/>
      <c r="P227" s="498"/>
      <c r="Q227" s="498"/>
      <c r="R227" s="498"/>
      <c r="S227" s="498"/>
      <c r="T227" s="498"/>
      <c r="U227" s="498"/>
      <c r="V227" s="498"/>
      <c r="W227" s="498"/>
      <c r="X227" s="498"/>
      <c r="Y227" s="499"/>
      <c r="Z227" s="497"/>
      <c r="AA227" s="498"/>
      <c r="AB227" s="498"/>
      <c r="AC227" s="498"/>
      <c r="AD227" s="498"/>
      <c r="AE227" s="498"/>
      <c r="AF227" s="498"/>
      <c r="AG227" s="498"/>
      <c r="AH227" s="498"/>
      <c r="AI227" s="498"/>
      <c r="AJ227" s="498"/>
      <c r="AK227" s="499"/>
      <c r="AL227" s="497"/>
      <c r="AM227" s="498"/>
      <c r="AN227" s="498"/>
      <c r="AO227" s="498"/>
      <c r="AP227" s="498"/>
      <c r="AQ227" s="498"/>
      <c r="AR227" s="498"/>
      <c r="AS227" s="498"/>
      <c r="AT227" s="498"/>
      <c r="AU227" s="498"/>
      <c r="AV227" s="498"/>
      <c r="AW227" s="499"/>
    </row>
    <row r="228" spans="1:49" s="75" customFormat="1" ht="21" customHeight="1" thickBot="1" x14ac:dyDescent="0.3">
      <c r="A228" s="506"/>
      <c r="B228" s="469" t="str">
        <f>IF(ISBLANK(B226),"",CONCATENATE(LEFT(INDEX(B$71:B$102,MATCH(LEFT(B226,11)&amp;"*",B$71:B$102,0)+2),FIND("-",INDEX(B$71:B$102,MATCH(LEFT(B226,11)&amp;"*",B$71:B$102,0)+2))),A226))</f>
        <v/>
      </c>
      <c r="C228" s="470"/>
      <c r="D228" s="471"/>
      <c r="E228" s="193"/>
      <c r="F228" s="203"/>
      <c r="G228" s="195"/>
      <c r="H228" s="196"/>
      <c r="I228" s="196"/>
      <c r="J228" s="197"/>
      <c r="K228" s="198"/>
      <c r="L228" s="198"/>
      <c r="M228" s="198"/>
      <c r="N228" s="469" t="str">
        <f>IF(ISBLANK(N226),"",CONCATENATE(LEFT(INDEX(N$71:N$102,MATCH(LEFT(N226,11)&amp;"*",N$71:N$102,0)+2),FIND("-",INDEX(N$71:N$102,MATCH(LEFT(N226,11)&amp;"*",N$71:N$102,0)+2))),$A226))</f>
        <v/>
      </c>
      <c r="O228" s="470"/>
      <c r="P228" s="471"/>
      <c r="Q228" s="305"/>
      <c r="R228" s="210"/>
      <c r="S228" s="205"/>
      <c r="T228" s="207"/>
      <c r="U228" s="207"/>
      <c r="V228" s="206"/>
      <c r="W228" s="209"/>
      <c r="X228" s="187"/>
      <c r="Y228" s="187"/>
      <c r="Z228" s="469" t="str">
        <f>IF(ISBLANK(Z226),"",CONCATENATE(LEFT(INDEX(Z$71:Z$102,MATCH(LEFT(Z226,11)&amp;"*",Z$71:Z$102,0)+2),FIND("-",INDEX(Z$71:Z$102,MATCH(LEFT(Z226,11)&amp;"*",Z$71:Z$102,0)+2))),$A226))</f>
        <v>L432.21.07.S5-09</v>
      </c>
      <c r="AA228" s="470"/>
      <c r="AB228" s="471"/>
      <c r="AC228" s="305">
        <v>5</v>
      </c>
      <c r="AD228" s="210" t="s">
        <v>5</v>
      </c>
      <c r="AE228" s="205">
        <v>28</v>
      </c>
      <c r="AF228" s="207">
        <v>0</v>
      </c>
      <c r="AG228" s="207">
        <v>14</v>
      </c>
      <c r="AH228" s="206">
        <v>14</v>
      </c>
      <c r="AI228" s="209">
        <v>0</v>
      </c>
      <c r="AJ228" s="187" t="s">
        <v>59</v>
      </c>
      <c r="AK228" s="187">
        <v>69</v>
      </c>
      <c r="AL228" s="469" t="str">
        <f>IF(ISBLANK(AL226),"",CONCATENATE(LEFT(INDEX(AL$71:AL$102,MATCH(LEFT(AL226,11)&amp;"*",AL$71:AL$102,0)+2),FIND("-",INDEX(AL$71:AL$102,MATCH(LEFT(AL226,11)&amp;"*",AL$71:AL$102,0)+2))),$A226))</f>
        <v>L432.21.08.S1-09</v>
      </c>
      <c r="AM228" s="470"/>
      <c r="AN228" s="471"/>
      <c r="AO228" s="305">
        <v>5</v>
      </c>
      <c r="AP228" s="210" t="s">
        <v>5</v>
      </c>
      <c r="AQ228" s="205">
        <v>28</v>
      </c>
      <c r="AR228" s="207">
        <v>0</v>
      </c>
      <c r="AS228" s="207">
        <v>14</v>
      </c>
      <c r="AT228" s="206">
        <v>0</v>
      </c>
      <c r="AU228" s="209">
        <v>0</v>
      </c>
      <c r="AV228" s="187" t="s">
        <v>59</v>
      </c>
      <c r="AW228" s="187">
        <v>83</v>
      </c>
    </row>
    <row r="229" spans="1:49" s="75" customFormat="1" ht="21" customHeight="1" thickTop="1" x14ac:dyDescent="0.25">
      <c r="A229" s="504" t="s">
        <v>64</v>
      </c>
      <c r="B229" s="494"/>
      <c r="C229" s="495"/>
      <c r="D229" s="495"/>
      <c r="E229" s="495"/>
      <c r="F229" s="495"/>
      <c r="G229" s="495"/>
      <c r="H229" s="495"/>
      <c r="I229" s="495"/>
      <c r="J229" s="495"/>
      <c r="K229" s="495"/>
      <c r="L229" s="495"/>
      <c r="M229" s="496"/>
      <c r="N229" s="494"/>
      <c r="O229" s="495"/>
      <c r="P229" s="495"/>
      <c r="Q229" s="495"/>
      <c r="R229" s="495"/>
      <c r="S229" s="495"/>
      <c r="T229" s="495"/>
      <c r="U229" s="495"/>
      <c r="V229" s="495"/>
      <c r="W229" s="495"/>
      <c r="X229" s="495"/>
      <c r="Y229" s="496"/>
      <c r="Z229" s="494" t="s">
        <v>397</v>
      </c>
      <c r="AA229" s="495"/>
      <c r="AB229" s="495"/>
      <c r="AC229" s="495"/>
      <c r="AD229" s="495"/>
      <c r="AE229" s="495"/>
      <c r="AF229" s="495"/>
      <c r="AG229" s="495"/>
      <c r="AH229" s="495"/>
      <c r="AI229" s="495"/>
      <c r="AJ229" s="495"/>
      <c r="AK229" s="496"/>
      <c r="AL229" s="494" t="s">
        <v>398</v>
      </c>
      <c r="AM229" s="495"/>
      <c r="AN229" s="495"/>
      <c r="AO229" s="495"/>
      <c r="AP229" s="495"/>
      <c r="AQ229" s="495"/>
      <c r="AR229" s="495"/>
      <c r="AS229" s="495"/>
      <c r="AT229" s="495"/>
      <c r="AU229" s="495"/>
      <c r="AV229" s="495"/>
      <c r="AW229" s="496"/>
    </row>
    <row r="230" spans="1:49" s="75" customFormat="1" ht="21" customHeight="1" x14ac:dyDescent="0.25">
      <c r="A230" s="505"/>
      <c r="B230" s="497"/>
      <c r="C230" s="498"/>
      <c r="D230" s="498"/>
      <c r="E230" s="498"/>
      <c r="F230" s="498"/>
      <c r="G230" s="498"/>
      <c r="H230" s="498"/>
      <c r="I230" s="498"/>
      <c r="J230" s="498"/>
      <c r="K230" s="498"/>
      <c r="L230" s="498"/>
      <c r="M230" s="499"/>
      <c r="N230" s="497"/>
      <c r="O230" s="498"/>
      <c r="P230" s="498"/>
      <c r="Q230" s="498"/>
      <c r="R230" s="498"/>
      <c r="S230" s="498"/>
      <c r="T230" s="498"/>
      <c r="U230" s="498"/>
      <c r="V230" s="498"/>
      <c r="W230" s="498"/>
      <c r="X230" s="498"/>
      <c r="Y230" s="499"/>
      <c r="Z230" s="497"/>
      <c r="AA230" s="498"/>
      <c r="AB230" s="498"/>
      <c r="AC230" s="498"/>
      <c r="AD230" s="498"/>
      <c r="AE230" s="498"/>
      <c r="AF230" s="498"/>
      <c r="AG230" s="498"/>
      <c r="AH230" s="498"/>
      <c r="AI230" s="498"/>
      <c r="AJ230" s="498"/>
      <c r="AK230" s="499"/>
      <c r="AL230" s="497"/>
      <c r="AM230" s="498"/>
      <c r="AN230" s="498"/>
      <c r="AO230" s="498"/>
      <c r="AP230" s="498"/>
      <c r="AQ230" s="498"/>
      <c r="AR230" s="498"/>
      <c r="AS230" s="498"/>
      <c r="AT230" s="498"/>
      <c r="AU230" s="498"/>
      <c r="AV230" s="498"/>
      <c r="AW230" s="499"/>
    </row>
    <row r="231" spans="1:49" s="75" customFormat="1" ht="21" customHeight="1" thickBot="1" x14ac:dyDescent="0.3">
      <c r="A231" s="506"/>
      <c r="B231" s="469" t="str">
        <f>IF(ISBLANK(B229),"",CONCATENATE(LEFT(INDEX(B$71:B$102,MATCH(LEFT(B229,11)&amp;"*",B$71:B$102,0)+2),FIND("-",INDEX(B$71:B$102,MATCH(LEFT(B229,11)&amp;"*",B$71:B$102,0)+2))),A229))</f>
        <v/>
      </c>
      <c r="C231" s="470"/>
      <c r="D231" s="471"/>
      <c r="E231" s="193"/>
      <c r="F231" s="203"/>
      <c r="G231" s="195"/>
      <c r="H231" s="196"/>
      <c r="I231" s="196"/>
      <c r="J231" s="197"/>
      <c r="K231" s="198"/>
      <c r="L231" s="198"/>
      <c r="M231" s="198"/>
      <c r="N231" s="469" t="str">
        <f>IF(ISBLANK(N229),"",CONCATENATE(LEFT(INDEX(N$71:N$102,MATCH(LEFT(N229,11)&amp;"*",N$71:N$102,0)+2),FIND("-",INDEX(N$71:N$102,MATCH(LEFT(N229,11)&amp;"*",N$71:N$102,0)+2))),$A229))</f>
        <v/>
      </c>
      <c r="O231" s="470"/>
      <c r="P231" s="471"/>
      <c r="Q231" s="305"/>
      <c r="R231" s="210"/>
      <c r="S231" s="205"/>
      <c r="T231" s="207"/>
      <c r="U231" s="207"/>
      <c r="V231" s="206"/>
      <c r="W231" s="209"/>
      <c r="X231" s="187"/>
      <c r="Y231" s="187"/>
      <c r="Z231" s="469" t="str">
        <f>IF(ISBLANK(Z229),"",CONCATENATE(LEFT(INDEX(Z$71:Z$102,MATCH(LEFT(Z229,11)&amp;"*",Z$71:Z$102,0)+2),FIND("-",INDEX(Z$71:Z$102,MATCH(LEFT(Z229,11)&amp;"*",Z$71:Z$102,0)+2))),$A229))</f>
        <v>L432.21.07.S6-10</v>
      </c>
      <c r="AA231" s="470"/>
      <c r="AB231" s="471"/>
      <c r="AC231" s="305">
        <v>4</v>
      </c>
      <c r="AD231" s="210" t="s">
        <v>295</v>
      </c>
      <c r="AE231" s="205">
        <v>28</v>
      </c>
      <c r="AF231" s="207">
        <v>0</v>
      </c>
      <c r="AG231" s="207">
        <v>14</v>
      </c>
      <c r="AH231" s="206">
        <v>0</v>
      </c>
      <c r="AI231" s="209">
        <v>0</v>
      </c>
      <c r="AJ231" s="187" t="s">
        <v>59</v>
      </c>
      <c r="AK231" s="187">
        <v>58</v>
      </c>
      <c r="AL231" s="469" t="str">
        <f>IF(ISBLANK(AL229),"",CONCATENATE(LEFT(INDEX(AL$71:AL$102,MATCH(LEFT(AL229,11)&amp;"*",AL$71:AL$102,0)+2),FIND("-",INDEX(AL$71:AL$102,MATCH(LEFT(AL229,11)&amp;"*",AL$71:AL$102,0)+2))),$A229))</f>
        <v>L432.21.08.S1-10</v>
      </c>
      <c r="AM231" s="470"/>
      <c r="AN231" s="471"/>
      <c r="AO231" s="305">
        <v>5</v>
      </c>
      <c r="AP231" s="210" t="s">
        <v>5</v>
      </c>
      <c r="AQ231" s="205">
        <v>28</v>
      </c>
      <c r="AR231" s="207">
        <v>0</v>
      </c>
      <c r="AS231" s="207">
        <v>14</v>
      </c>
      <c r="AT231" s="206">
        <v>0</v>
      </c>
      <c r="AU231" s="209">
        <v>0</v>
      </c>
      <c r="AV231" s="187" t="s">
        <v>59</v>
      </c>
      <c r="AW231" s="187">
        <v>83</v>
      </c>
    </row>
    <row r="232" spans="1:49" s="75" customFormat="1" ht="21" customHeight="1" thickTop="1" x14ac:dyDescent="0.25">
      <c r="A232" s="504" t="s">
        <v>65</v>
      </c>
      <c r="B232" s="494"/>
      <c r="C232" s="495"/>
      <c r="D232" s="495"/>
      <c r="E232" s="495"/>
      <c r="F232" s="495"/>
      <c r="G232" s="495"/>
      <c r="H232" s="495"/>
      <c r="I232" s="495"/>
      <c r="J232" s="495"/>
      <c r="K232" s="495"/>
      <c r="L232" s="495"/>
      <c r="M232" s="496"/>
      <c r="N232" s="494"/>
      <c r="O232" s="495"/>
      <c r="P232" s="495"/>
      <c r="Q232" s="495"/>
      <c r="R232" s="495"/>
      <c r="S232" s="495"/>
      <c r="T232" s="495"/>
      <c r="U232" s="495"/>
      <c r="V232" s="495"/>
      <c r="W232" s="495"/>
      <c r="X232" s="495"/>
      <c r="Y232" s="496"/>
      <c r="Z232" s="494" t="s">
        <v>397</v>
      </c>
      <c r="AA232" s="495"/>
      <c r="AB232" s="495"/>
      <c r="AC232" s="495"/>
      <c r="AD232" s="495"/>
      <c r="AE232" s="495"/>
      <c r="AF232" s="495"/>
      <c r="AG232" s="495"/>
      <c r="AH232" s="495"/>
      <c r="AI232" s="495"/>
      <c r="AJ232" s="495"/>
      <c r="AK232" s="496"/>
      <c r="AL232" s="494"/>
      <c r="AM232" s="495"/>
      <c r="AN232" s="495"/>
      <c r="AO232" s="495"/>
      <c r="AP232" s="495"/>
      <c r="AQ232" s="495"/>
      <c r="AR232" s="495"/>
      <c r="AS232" s="495"/>
      <c r="AT232" s="495"/>
      <c r="AU232" s="495"/>
      <c r="AV232" s="495"/>
      <c r="AW232" s="496"/>
    </row>
    <row r="233" spans="1:49" s="75" customFormat="1" ht="21" customHeight="1" x14ac:dyDescent="0.25">
      <c r="A233" s="505"/>
      <c r="B233" s="497"/>
      <c r="C233" s="498"/>
      <c r="D233" s="498"/>
      <c r="E233" s="498"/>
      <c r="F233" s="498"/>
      <c r="G233" s="498"/>
      <c r="H233" s="498"/>
      <c r="I233" s="498"/>
      <c r="J233" s="498"/>
      <c r="K233" s="498"/>
      <c r="L233" s="498"/>
      <c r="M233" s="499"/>
      <c r="N233" s="497"/>
      <c r="O233" s="498"/>
      <c r="P233" s="498"/>
      <c r="Q233" s="498"/>
      <c r="R233" s="498"/>
      <c r="S233" s="498"/>
      <c r="T233" s="498"/>
      <c r="U233" s="498"/>
      <c r="V233" s="498"/>
      <c r="W233" s="498"/>
      <c r="X233" s="498"/>
      <c r="Y233" s="499"/>
      <c r="Z233" s="497"/>
      <c r="AA233" s="498"/>
      <c r="AB233" s="498"/>
      <c r="AC233" s="498"/>
      <c r="AD233" s="498"/>
      <c r="AE233" s="498"/>
      <c r="AF233" s="498"/>
      <c r="AG233" s="498"/>
      <c r="AH233" s="498"/>
      <c r="AI233" s="498"/>
      <c r="AJ233" s="498"/>
      <c r="AK233" s="499"/>
      <c r="AL233" s="497"/>
      <c r="AM233" s="498"/>
      <c r="AN233" s="498"/>
      <c r="AO233" s="498"/>
      <c r="AP233" s="498"/>
      <c r="AQ233" s="498"/>
      <c r="AR233" s="498"/>
      <c r="AS233" s="498"/>
      <c r="AT233" s="498"/>
      <c r="AU233" s="498"/>
      <c r="AV233" s="498"/>
      <c r="AW233" s="499"/>
    </row>
    <row r="234" spans="1:49" s="75" customFormat="1" ht="21" customHeight="1" thickBot="1" x14ac:dyDescent="0.3">
      <c r="A234" s="506"/>
      <c r="B234" s="469" t="str">
        <f>IF(ISBLANK(B232),"",CONCATENATE(LEFT(INDEX(B$71:B$102,MATCH(LEFT(B232,11)&amp;"*",B$71:B$102,0)+2),FIND("-",INDEX(B$71:B$102,MATCH(LEFT(B232,11)&amp;"*",B$71:B$102,0)+2))),A232))</f>
        <v/>
      </c>
      <c r="C234" s="470"/>
      <c r="D234" s="471"/>
      <c r="E234" s="193"/>
      <c r="F234" s="203"/>
      <c r="G234" s="195"/>
      <c r="H234" s="196"/>
      <c r="I234" s="196"/>
      <c r="J234" s="197"/>
      <c r="K234" s="198"/>
      <c r="L234" s="198"/>
      <c r="M234" s="198"/>
      <c r="N234" s="469" t="str">
        <f>IF(ISBLANK(N232),"",CONCATENATE(LEFT(INDEX(N$71:N$102,MATCH(LEFT(N232,11)&amp;"*",N$71:N$102,0)+2),FIND("-",INDEX(N$71:N$102,MATCH(LEFT(N232,11)&amp;"*",N$71:N$102,0)+2))),$A232))</f>
        <v/>
      </c>
      <c r="O234" s="470"/>
      <c r="P234" s="471"/>
      <c r="Q234" s="193"/>
      <c r="R234" s="194"/>
      <c r="S234" s="195"/>
      <c r="T234" s="196"/>
      <c r="U234" s="196"/>
      <c r="V234" s="197"/>
      <c r="W234" s="198"/>
      <c r="X234" s="194"/>
      <c r="Y234" s="198"/>
      <c r="Z234" s="469" t="str">
        <f>IF(ISBLANK(Z232),"",CONCATENATE(LEFT(INDEX(Z$71:Z$102,MATCH(LEFT(Z232,11)&amp;"*",Z$71:Z$102,0)+2),FIND("-",INDEX(Z$71:Z$102,MATCH(LEFT(Z232,11)&amp;"*",Z$71:Z$102,0)+2))),$A232))</f>
        <v>L432.21.07.S6-11</v>
      </c>
      <c r="AA234" s="470"/>
      <c r="AB234" s="471"/>
      <c r="AC234" s="305">
        <v>4</v>
      </c>
      <c r="AD234" s="210" t="s">
        <v>295</v>
      </c>
      <c r="AE234" s="205">
        <v>28</v>
      </c>
      <c r="AF234" s="207">
        <v>0</v>
      </c>
      <c r="AG234" s="207">
        <v>14</v>
      </c>
      <c r="AH234" s="206">
        <v>0</v>
      </c>
      <c r="AI234" s="209">
        <v>0</v>
      </c>
      <c r="AJ234" s="187" t="s">
        <v>59</v>
      </c>
      <c r="AK234" s="187">
        <v>58</v>
      </c>
      <c r="AL234" s="469" t="str">
        <f>IF(ISBLANK(AL232),"",CONCATENATE(LEFT(INDEX(AL$71:AL$102,MATCH(LEFT(AL232,11)&amp;"*",AL$71:AL$102,0)+2),FIND("-",INDEX(AL$71:AL$102,MATCH(LEFT(AL232,11)&amp;"*",AL$71:AL$102,0)+2))),$A232))</f>
        <v/>
      </c>
      <c r="AM234" s="470"/>
      <c r="AN234" s="471"/>
      <c r="AO234" s="193"/>
      <c r="AP234" s="194"/>
      <c r="AQ234" s="195"/>
      <c r="AR234" s="196"/>
      <c r="AS234" s="196"/>
      <c r="AT234" s="197"/>
      <c r="AU234" s="198"/>
      <c r="AV234" s="194"/>
      <c r="AW234" s="198"/>
    </row>
    <row r="235" spans="1:49" s="75" customFormat="1" ht="21" customHeight="1" thickTop="1" x14ac:dyDescent="0.25">
      <c r="A235" s="504" t="s">
        <v>88</v>
      </c>
      <c r="B235" s="494"/>
      <c r="C235" s="495"/>
      <c r="D235" s="495"/>
      <c r="E235" s="495"/>
      <c r="F235" s="495"/>
      <c r="G235" s="495"/>
      <c r="H235" s="495"/>
      <c r="I235" s="495"/>
      <c r="J235" s="495"/>
      <c r="K235" s="495"/>
      <c r="L235" s="495"/>
      <c r="M235" s="496"/>
      <c r="N235" s="494"/>
      <c r="O235" s="495"/>
      <c r="P235" s="495"/>
      <c r="Q235" s="495"/>
      <c r="R235" s="495"/>
      <c r="S235" s="495"/>
      <c r="T235" s="495"/>
      <c r="U235" s="495"/>
      <c r="V235" s="495"/>
      <c r="W235" s="495"/>
      <c r="X235" s="495"/>
      <c r="Y235" s="496"/>
      <c r="Z235" s="494" t="s">
        <v>397</v>
      </c>
      <c r="AA235" s="495"/>
      <c r="AB235" s="495"/>
      <c r="AC235" s="495"/>
      <c r="AD235" s="495"/>
      <c r="AE235" s="495"/>
      <c r="AF235" s="495"/>
      <c r="AG235" s="495"/>
      <c r="AH235" s="495"/>
      <c r="AI235" s="495"/>
      <c r="AJ235" s="495"/>
      <c r="AK235" s="496"/>
      <c r="AL235" s="494"/>
      <c r="AM235" s="495"/>
      <c r="AN235" s="495"/>
      <c r="AO235" s="495"/>
      <c r="AP235" s="495"/>
      <c r="AQ235" s="495"/>
      <c r="AR235" s="495"/>
      <c r="AS235" s="495"/>
      <c r="AT235" s="495"/>
      <c r="AU235" s="495"/>
      <c r="AV235" s="495"/>
      <c r="AW235" s="496"/>
    </row>
    <row r="236" spans="1:49" s="75" customFormat="1" ht="21" customHeight="1" x14ac:dyDescent="0.25">
      <c r="A236" s="505"/>
      <c r="B236" s="497"/>
      <c r="C236" s="498"/>
      <c r="D236" s="498"/>
      <c r="E236" s="498"/>
      <c r="F236" s="498"/>
      <c r="G236" s="498"/>
      <c r="H236" s="498"/>
      <c r="I236" s="498"/>
      <c r="J236" s="498"/>
      <c r="K236" s="498"/>
      <c r="L236" s="498"/>
      <c r="M236" s="499"/>
      <c r="N236" s="497"/>
      <c r="O236" s="498"/>
      <c r="P236" s="498"/>
      <c r="Q236" s="498"/>
      <c r="R236" s="498"/>
      <c r="S236" s="498"/>
      <c r="T236" s="498"/>
      <c r="U236" s="498"/>
      <c r="V236" s="498"/>
      <c r="W236" s="498"/>
      <c r="X236" s="498"/>
      <c r="Y236" s="499"/>
      <c r="Z236" s="497"/>
      <c r="AA236" s="498"/>
      <c r="AB236" s="498"/>
      <c r="AC236" s="498"/>
      <c r="AD236" s="498"/>
      <c r="AE236" s="498"/>
      <c r="AF236" s="498"/>
      <c r="AG236" s="498"/>
      <c r="AH236" s="498"/>
      <c r="AI236" s="498"/>
      <c r="AJ236" s="498"/>
      <c r="AK236" s="499"/>
      <c r="AL236" s="497"/>
      <c r="AM236" s="498"/>
      <c r="AN236" s="498"/>
      <c r="AO236" s="498"/>
      <c r="AP236" s="498"/>
      <c r="AQ236" s="498"/>
      <c r="AR236" s="498"/>
      <c r="AS236" s="498"/>
      <c r="AT236" s="498"/>
      <c r="AU236" s="498"/>
      <c r="AV236" s="498"/>
      <c r="AW236" s="499"/>
    </row>
    <row r="237" spans="1:49" s="75" customFormat="1" ht="21" customHeight="1" thickBot="1" x14ac:dyDescent="0.3">
      <c r="A237" s="506"/>
      <c r="B237" s="469" t="str">
        <f>IF(ISBLANK(B235),"",CONCATENATE(LEFT(INDEX(B$71:B$102,MATCH(LEFT(B235,11)&amp;"*",B$71:B$102,0)+2),FIND("-",INDEX(B$71:B$102,MATCH(LEFT(B235,11)&amp;"*",B$71:B$102,0)+2))),A235))</f>
        <v/>
      </c>
      <c r="C237" s="470"/>
      <c r="D237" s="471"/>
      <c r="E237" s="193"/>
      <c r="F237" s="203"/>
      <c r="G237" s="195"/>
      <c r="H237" s="196"/>
      <c r="I237" s="196"/>
      <c r="J237" s="197"/>
      <c r="K237" s="198"/>
      <c r="L237" s="198"/>
      <c r="M237" s="198"/>
      <c r="N237" s="469" t="str">
        <f>IF(ISBLANK(N235),"",CONCATENATE(LEFT(INDEX(N$71:N$102,MATCH(LEFT(N235,11)&amp;"*",N$71:N$102,0)+2),FIND("-",INDEX(N$71:N$102,MATCH(LEFT(N235,11)&amp;"*",N$71:N$102,0)+2))),$A235))</f>
        <v/>
      </c>
      <c r="O237" s="470"/>
      <c r="P237" s="471"/>
      <c r="Q237" s="193"/>
      <c r="R237" s="194"/>
      <c r="S237" s="195"/>
      <c r="T237" s="196"/>
      <c r="U237" s="196"/>
      <c r="V237" s="197"/>
      <c r="W237" s="198"/>
      <c r="X237" s="194"/>
      <c r="Y237" s="198"/>
      <c r="Z237" s="469" t="str">
        <f>IF(ISBLANK(Z235),"",CONCATENATE(LEFT(INDEX(Z$71:Z$102,MATCH(LEFT(Z235,11)&amp;"*",Z$71:Z$102,0)+2),FIND("-",INDEX(Z$71:Z$102,MATCH(LEFT(Z235,11)&amp;"*",Z$71:Z$102,0)+2))),$A235))</f>
        <v>L432.21.07.S6-12</v>
      </c>
      <c r="AA237" s="470"/>
      <c r="AB237" s="471"/>
      <c r="AC237" s="305">
        <v>5</v>
      </c>
      <c r="AD237" s="210" t="s">
        <v>295</v>
      </c>
      <c r="AE237" s="205">
        <v>28</v>
      </c>
      <c r="AF237" s="207">
        <v>0</v>
      </c>
      <c r="AG237" s="207">
        <v>14</v>
      </c>
      <c r="AH237" s="206">
        <v>14</v>
      </c>
      <c r="AI237" s="209">
        <v>0</v>
      </c>
      <c r="AJ237" s="187" t="s">
        <v>59</v>
      </c>
      <c r="AK237" s="187">
        <v>69</v>
      </c>
      <c r="AL237" s="469" t="str">
        <f>IF(ISBLANK(AL235),"",CONCATENATE(LEFT(INDEX(AL$71:AL$102,MATCH(LEFT(AL235,11)&amp;"*",AL$71:AL$102,0)+2),FIND("-",INDEX(AL$71:AL$102,MATCH(LEFT(AL235,11)&amp;"*",AL$71:AL$102,0)+2))),$A235))</f>
        <v/>
      </c>
      <c r="AM237" s="470"/>
      <c r="AN237" s="471"/>
      <c r="AO237" s="193"/>
      <c r="AP237" s="194"/>
      <c r="AQ237" s="195"/>
      <c r="AR237" s="196"/>
      <c r="AS237" s="196"/>
      <c r="AT237" s="197"/>
      <c r="AU237" s="198"/>
      <c r="AV237" s="194"/>
      <c r="AW237" s="198"/>
    </row>
    <row r="238" spans="1:49" s="75" customFormat="1" ht="21" customHeight="1" thickTop="1" x14ac:dyDescent="0.25">
      <c r="A238" s="504" t="s">
        <v>236</v>
      </c>
      <c r="B238" s="494"/>
      <c r="C238" s="495"/>
      <c r="D238" s="495"/>
      <c r="E238" s="495"/>
      <c r="F238" s="495"/>
      <c r="G238" s="495"/>
      <c r="H238" s="495"/>
      <c r="I238" s="495"/>
      <c r="J238" s="495"/>
      <c r="K238" s="495"/>
      <c r="L238" s="495"/>
      <c r="M238" s="496"/>
      <c r="N238" s="494"/>
      <c r="O238" s="495"/>
      <c r="P238" s="495"/>
      <c r="Q238" s="495"/>
      <c r="R238" s="495"/>
      <c r="S238" s="495"/>
      <c r="T238" s="495"/>
      <c r="U238" s="495"/>
      <c r="V238" s="495"/>
      <c r="W238" s="495"/>
      <c r="X238" s="495"/>
      <c r="Y238" s="496"/>
      <c r="Z238" s="494"/>
      <c r="AA238" s="495"/>
      <c r="AB238" s="495"/>
      <c r="AC238" s="495"/>
      <c r="AD238" s="495"/>
      <c r="AE238" s="495"/>
      <c r="AF238" s="495"/>
      <c r="AG238" s="495"/>
      <c r="AH238" s="495"/>
      <c r="AI238" s="495"/>
      <c r="AJ238" s="495"/>
      <c r="AK238" s="496"/>
      <c r="AL238" s="494"/>
      <c r="AM238" s="495"/>
      <c r="AN238" s="495"/>
      <c r="AO238" s="495"/>
      <c r="AP238" s="495"/>
      <c r="AQ238" s="495"/>
      <c r="AR238" s="495"/>
      <c r="AS238" s="495"/>
      <c r="AT238" s="495"/>
      <c r="AU238" s="495"/>
      <c r="AV238" s="495"/>
      <c r="AW238" s="496"/>
    </row>
    <row r="239" spans="1:49" s="75" customFormat="1" ht="21" customHeight="1" x14ac:dyDescent="0.25">
      <c r="A239" s="505"/>
      <c r="B239" s="497"/>
      <c r="C239" s="498"/>
      <c r="D239" s="498"/>
      <c r="E239" s="498"/>
      <c r="F239" s="498"/>
      <c r="G239" s="498"/>
      <c r="H239" s="498"/>
      <c r="I239" s="498"/>
      <c r="J239" s="498"/>
      <c r="K239" s="498"/>
      <c r="L239" s="498"/>
      <c r="M239" s="499"/>
      <c r="N239" s="497"/>
      <c r="O239" s="498"/>
      <c r="P239" s="498"/>
      <c r="Q239" s="498"/>
      <c r="R239" s="498"/>
      <c r="S239" s="498"/>
      <c r="T239" s="498"/>
      <c r="U239" s="498"/>
      <c r="V239" s="498"/>
      <c r="W239" s="498"/>
      <c r="X239" s="498"/>
      <c r="Y239" s="499"/>
      <c r="Z239" s="497"/>
      <c r="AA239" s="498"/>
      <c r="AB239" s="498"/>
      <c r="AC239" s="498"/>
      <c r="AD239" s="498"/>
      <c r="AE239" s="498"/>
      <c r="AF239" s="498"/>
      <c r="AG239" s="498"/>
      <c r="AH239" s="498"/>
      <c r="AI239" s="498"/>
      <c r="AJ239" s="498"/>
      <c r="AK239" s="499"/>
      <c r="AL239" s="497"/>
      <c r="AM239" s="498"/>
      <c r="AN239" s="498"/>
      <c r="AO239" s="498"/>
      <c r="AP239" s="498"/>
      <c r="AQ239" s="498"/>
      <c r="AR239" s="498"/>
      <c r="AS239" s="498"/>
      <c r="AT239" s="498"/>
      <c r="AU239" s="498"/>
      <c r="AV239" s="498"/>
      <c r="AW239" s="499"/>
    </row>
    <row r="240" spans="1:49" s="78" customFormat="1" ht="21" customHeight="1" thickBot="1" x14ac:dyDescent="0.25">
      <c r="A240" s="506"/>
      <c r="B240" s="469" t="str">
        <f>IF(ISBLANK(B238),"",CONCATENATE(LEFT(INDEX(B$71:B$102,MATCH(LEFT(B238,11)&amp;"*",B$71:B$102,0)+2),FIND("-",INDEX(B$71:B$102,MATCH(LEFT(B238,11)&amp;"*",B$71:B$102,0)+2))),A238))</f>
        <v/>
      </c>
      <c r="C240" s="470"/>
      <c r="D240" s="471"/>
      <c r="E240" s="193"/>
      <c r="F240" s="203"/>
      <c r="G240" s="195"/>
      <c r="H240" s="196"/>
      <c r="I240" s="196"/>
      <c r="J240" s="197"/>
      <c r="K240" s="198"/>
      <c r="L240" s="198"/>
      <c r="M240" s="198"/>
      <c r="N240" s="469" t="str">
        <f>IF(ISBLANK(N238),"",CONCATENATE(LEFT(INDEX(N$71:N$102,MATCH(LEFT(N238,11)&amp;"*",N$71:N$102,0)+2),FIND("-",INDEX(N$71:N$102,MATCH(LEFT(N238,11)&amp;"*",N$71:N$102,0)+2))),$A238))</f>
        <v/>
      </c>
      <c r="O240" s="470"/>
      <c r="P240" s="471"/>
      <c r="Q240" s="193"/>
      <c r="R240" s="194"/>
      <c r="S240" s="195"/>
      <c r="T240" s="196"/>
      <c r="U240" s="196"/>
      <c r="V240" s="197"/>
      <c r="W240" s="198"/>
      <c r="X240" s="194"/>
      <c r="Y240" s="198"/>
      <c r="Z240" s="469" t="str">
        <f>IF(ISBLANK(Z238),"",CONCATENATE(LEFT(INDEX(Z$71:Z$102,MATCH(LEFT(Z238,11)&amp;"*",Z$71:Z$102,0)+2),FIND("-",INDEX(Z$71:Z$102,MATCH(LEFT(Z238,11)&amp;"*",Z$71:Z$102,0)+2))),$A238))</f>
        <v/>
      </c>
      <c r="AA240" s="470"/>
      <c r="AB240" s="471"/>
      <c r="AC240" s="305"/>
      <c r="AD240" s="210"/>
      <c r="AE240" s="205"/>
      <c r="AF240" s="207"/>
      <c r="AG240" s="207"/>
      <c r="AH240" s="206"/>
      <c r="AI240" s="209"/>
      <c r="AJ240" s="187"/>
      <c r="AK240" s="187"/>
      <c r="AL240" s="469" t="str">
        <f>IF(ISBLANK(AL238),"",CONCATENATE(LEFT(INDEX(AL$71:AL$102,MATCH(LEFT(AL238,11)&amp;"*",AL$71:AL$102,0)+2),FIND("-",INDEX(AL$71:AL$102,MATCH(LEFT(AL238,11)&amp;"*",AL$71:AL$102,0)+2))),$A238))</f>
        <v/>
      </c>
      <c r="AM240" s="470"/>
      <c r="AN240" s="47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0" t="s">
        <v>89</v>
      </c>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1"/>
      <c r="AL242" s="581"/>
      <c r="AM242" s="581"/>
      <c r="AN242" s="581"/>
      <c r="AO242" s="581"/>
      <c r="AP242" s="581"/>
      <c r="AQ242" s="581"/>
      <c r="AR242" s="582"/>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59" t="s">
        <v>289</v>
      </c>
      <c r="B244" s="459"/>
      <c r="C244" s="459"/>
      <c r="D244" s="459"/>
      <c r="E244" s="459"/>
      <c r="F244" s="459"/>
      <c r="G244" s="459"/>
      <c r="H244" s="459"/>
      <c r="I244" s="459"/>
      <c r="J244" s="459"/>
      <c r="K244" s="459"/>
      <c r="L244" s="459"/>
      <c r="M244" s="459"/>
      <c r="N244" s="459"/>
      <c r="O244" s="459"/>
      <c r="P244" s="459"/>
      <c r="Q244" s="459"/>
      <c r="R244" s="459"/>
      <c r="S244" s="459"/>
      <c r="T244" s="459"/>
      <c r="U244" s="459"/>
      <c r="V244" s="459"/>
      <c r="W244" s="459"/>
      <c r="X244" s="459"/>
      <c r="Y244" s="459"/>
      <c r="Z244" s="459"/>
      <c r="AA244" s="459"/>
      <c r="AB244" s="459"/>
      <c r="AC244" s="459"/>
      <c r="AD244" s="459"/>
      <c r="AE244" s="459"/>
      <c r="AF244" s="459"/>
      <c r="AG244" s="459"/>
      <c r="AH244" s="459"/>
      <c r="AI244" s="459"/>
      <c r="AJ244" s="459"/>
      <c r="AK244" s="459"/>
      <c r="AL244" s="459"/>
      <c r="AM244" s="459"/>
      <c r="AN244" s="459"/>
      <c r="AO244" s="459"/>
      <c r="AP244" s="459"/>
      <c r="AQ244" s="459"/>
      <c r="AR244" s="459"/>
      <c r="AS244" s="459"/>
      <c r="AT244" s="459"/>
      <c r="AU244" s="459"/>
      <c r="AV244" s="459"/>
      <c r="AW244" s="459"/>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3" t="s">
        <v>39</v>
      </c>
      <c r="C246" s="463"/>
      <c r="D246" s="463"/>
      <c r="E246" s="463"/>
      <c r="F246" s="463"/>
      <c r="G246" s="463"/>
      <c r="H246" s="463"/>
      <c r="I246" s="463"/>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3" t="s">
        <v>42</v>
      </c>
      <c r="AO246" s="463"/>
      <c r="AP246" s="463"/>
      <c r="AQ246" s="463"/>
      <c r="AR246" s="463"/>
      <c r="AS246" s="463"/>
      <c r="AT246" s="463"/>
      <c r="AU246" s="463"/>
      <c r="AV246" s="48"/>
      <c r="AW246" s="48"/>
    </row>
    <row r="247" spans="1:49" s="78" customFormat="1" ht="21" customHeight="1" x14ac:dyDescent="0.2">
      <c r="A247" s="59"/>
      <c r="B247" s="464" t="str">
        <f>Coperta!B$46</f>
        <v>Conf.univ.dr.ing. Florin DRĂGAN</v>
      </c>
      <c r="C247" s="464"/>
      <c r="D247" s="464"/>
      <c r="E247" s="464"/>
      <c r="F247" s="464"/>
      <c r="G247" s="464"/>
      <c r="H247" s="464"/>
      <c r="I247" s="464"/>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4" t="str">
        <f>Coperta!N$46</f>
        <v>Conf.univ.dr.ing. Virgil STOICA</v>
      </c>
      <c r="AO247" s="464"/>
      <c r="AP247" s="464"/>
      <c r="AQ247" s="464"/>
      <c r="AR247" s="464"/>
      <c r="AS247" s="464"/>
      <c r="AT247" s="464"/>
      <c r="AU247" s="464"/>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instalații pentru agricultură și industrie alimentară</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3" t="s">
        <v>82</v>
      </c>
      <c r="B261" s="503"/>
      <c r="C261" s="503"/>
      <c r="D261" s="503"/>
      <c r="E261" s="503"/>
      <c r="F261" s="503"/>
      <c r="G261" s="503"/>
      <c r="H261" s="503"/>
      <c r="I261" s="503"/>
      <c r="J261" s="503"/>
      <c r="K261" s="503"/>
      <c r="L261" s="503"/>
      <c r="M261" s="503"/>
      <c r="N261" s="503"/>
      <c r="O261" s="503"/>
      <c r="P261" s="503"/>
      <c r="Q261" s="503"/>
      <c r="R261" s="503"/>
      <c r="S261" s="503"/>
      <c r="T261" s="503"/>
      <c r="U261" s="503"/>
      <c r="V261" s="503"/>
      <c r="W261" s="503"/>
      <c r="X261" s="503"/>
      <c r="Y261" s="503"/>
      <c r="Z261" s="503"/>
      <c r="AA261" s="503"/>
      <c r="AB261" s="503"/>
      <c r="AC261" s="503"/>
      <c r="AD261" s="503"/>
      <c r="AE261" s="503"/>
      <c r="AF261" s="503"/>
      <c r="AG261" s="503"/>
      <c r="AH261" s="503"/>
      <c r="AI261" s="503"/>
      <c r="AJ261" s="503"/>
      <c r="AK261" s="503"/>
      <c r="AL261" s="503"/>
      <c r="AM261" s="503"/>
      <c r="AN261" s="503"/>
      <c r="AO261" s="503"/>
      <c r="AP261" s="503"/>
      <c r="AQ261" s="503"/>
      <c r="AR261" s="503"/>
      <c r="AS261" s="503"/>
      <c r="AT261" s="503"/>
      <c r="AU261" s="503"/>
      <c r="AV261" s="503"/>
      <c r="AW261" s="503"/>
    </row>
    <row r="262" spans="1:49" s="78" customFormat="1" ht="21" customHeight="1" thickBot="1" x14ac:dyDescent="0.25">
      <c r="A262" s="503" t="str">
        <f>A16</f>
        <v>Pentru seria de studenti 2021-2025</v>
      </c>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c r="AA262" s="503"/>
      <c r="AB262" s="503"/>
      <c r="AC262" s="503"/>
      <c r="AD262" s="503"/>
      <c r="AE262" s="503"/>
      <c r="AF262" s="503"/>
      <c r="AG262" s="503"/>
      <c r="AH262" s="503"/>
      <c r="AI262" s="503"/>
      <c r="AJ262" s="503"/>
      <c r="AK262" s="503"/>
      <c r="AL262" s="503"/>
      <c r="AM262" s="503"/>
      <c r="AN262" s="503"/>
      <c r="AO262" s="503"/>
      <c r="AP262" s="503"/>
      <c r="AQ262" s="503"/>
      <c r="AR262" s="503"/>
      <c r="AS262" s="503"/>
      <c r="AT262" s="503"/>
      <c r="AU262" s="503"/>
      <c r="AV262" s="503"/>
      <c r="AW262" s="503"/>
    </row>
    <row r="263" spans="1:49" s="78" customFormat="1" ht="21" customHeight="1" thickTop="1" thickBot="1" x14ac:dyDescent="0.25">
      <c r="B263" s="484" t="str">
        <f>B69</f>
        <v>ANUL III (2023-2024)</v>
      </c>
      <c r="C263" s="48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515" t="str">
        <f>Z69</f>
        <v>ANUL IV (2024-2025)</v>
      </c>
      <c r="AA263" s="516"/>
      <c r="AB263" s="516"/>
      <c r="AC263" s="516"/>
      <c r="AD263" s="516"/>
      <c r="AE263" s="516"/>
      <c r="AF263" s="516"/>
      <c r="AG263" s="516"/>
      <c r="AH263" s="516"/>
      <c r="AI263" s="516"/>
      <c r="AJ263" s="516"/>
      <c r="AK263" s="516"/>
      <c r="AL263" s="516"/>
      <c r="AM263" s="516"/>
      <c r="AN263" s="516"/>
      <c r="AO263" s="516"/>
      <c r="AP263" s="516"/>
      <c r="AQ263" s="516"/>
      <c r="AR263" s="516"/>
      <c r="AS263" s="516"/>
      <c r="AT263" s="516"/>
      <c r="AU263" s="516"/>
      <c r="AV263" s="516"/>
      <c r="AW263" s="516"/>
    </row>
    <row r="264" spans="1:49" s="75" customFormat="1" ht="21" customHeight="1" thickTop="1" thickBot="1" x14ac:dyDescent="0.3">
      <c r="A264" s="60"/>
      <c r="B264" s="484" t="s">
        <v>76</v>
      </c>
      <c r="C264" s="485"/>
      <c r="D264" s="485"/>
      <c r="E264" s="485"/>
      <c r="F264" s="485"/>
      <c r="G264" s="485"/>
      <c r="H264" s="485"/>
      <c r="I264" s="485"/>
      <c r="J264" s="485"/>
      <c r="K264" s="485"/>
      <c r="L264" s="485"/>
      <c r="M264" s="485"/>
      <c r="N264" s="484" t="s">
        <v>77</v>
      </c>
      <c r="O264" s="485"/>
      <c r="P264" s="485"/>
      <c r="Q264" s="485"/>
      <c r="R264" s="485"/>
      <c r="S264" s="485"/>
      <c r="T264" s="485"/>
      <c r="U264" s="485"/>
      <c r="V264" s="485"/>
      <c r="W264" s="485"/>
      <c r="X264" s="485"/>
      <c r="Y264" s="485"/>
      <c r="Z264" s="484" t="s">
        <v>78</v>
      </c>
      <c r="AA264" s="485"/>
      <c r="AB264" s="485"/>
      <c r="AC264" s="485"/>
      <c r="AD264" s="485"/>
      <c r="AE264" s="485"/>
      <c r="AF264" s="485"/>
      <c r="AG264" s="485"/>
      <c r="AH264" s="485"/>
      <c r="AI264" s="485"/>
      <c r="AJ264" s="485"/>
      <c r="AK264" s="485"/>
      <c r="AL264" s="485" t="s">
        <v>79</v>
      </c>
      <c r="AM264" s="485"/>
      <c r="AN264" s="485"/>
      <c r="AO264" s="485"/>
      <c r="AP264" s="485"/>
      <c r="AQ264" s="485"/>
      <c r="AR264" s="485"/>
      <c r="AS264" s="485"/>
      <c r="AT264" s="485"/>
      <c r="AU264" s="485"/>
      <c r="AV264" s="485"/>
      <c r="AW264" s="485"/>
    </row>
    <row r="265" spans="1:49" s="75" customFormat="1" ht="21" customHeight="1" thickTop="1" x14ac:dyDescent="0.25">
      <c r="A265" s="504" t="s">
        <v>237</v>
      </c>
      <c r="B265" s="494"/>
      <c r="C265" s="495"/>
      <c r="D265" s="495"/>
      <c r="E265" s="495"/>
      <c r="F265" s="495"/>
      <c r="G265" s="495"/>
      <c r="H265" s="495"/>
      <c r="I265" s="495"/>
      <c r="J265" s="495"/>
      <c r="K265" s="495"/>
      <c r="L265" s="495"/>
      <c r="M265" s="496"/>
      <c r="N265" s="494"/>
      <c r="O265" s="495"/>
      <c r="P265" s="495"/>
      <c r="Q265" s="495"/>
      <c r="R265" s="495"/>
      <c r="S265" s="495"/>
      <c r="T265" s="495"/>
      <c r="U265" s="495"/>
      <c r="V265" s="495"/>
      <c r="W265" s="495"/>
      <c r="X265" s="495"/>
      <c r="Y265" s="496"/>
      <c r="Z265" s="494"/>
      <c r="AA265" s="495"/>
      <c r="AB265" s="495"/>
      <c r="AC265" s="495"/>
      <c r="AD265" s="495"/>
      <c r="AE265" s="495"/>
      <c r="AF265" s="495"/>
      <c r="AG265" s="495"/>
      <c r="AH265" s="495"/>
      <c r="AI265" s="495"/>
      <c r="AJ265" s="495"/>
      <c r="AK265" s="496"/>
      <c r="AL265" s="494"/>
      <c r="AM265" s="495"/>
      <c r="AN265" s="495"/>
      <c r="AO265" s="495"/>
      <c r="AP265" s="495"/>
      <c r="AQ265" s="495"/>
      <c r="AR265" s="495"/>
      <c r="AS265" s="495"/>
      <c r="AT265" s="495"/>
      <c r="AU265" s="495"/>
      <c r="AV265" s="495"/>
      <c r="AW265" s="496"/>
    </row>
    <row r="266" spans="1:49" s="75" customFormat="1" ht="21" customHeight="1" x14ac:dyDescent="0.25">
      <c r="A266" s="505"/>
      <c r="B266" s="497"/>
      <c r="C266" s="498"/>
      <c r="D266" s="498"/>
      <c r="E266" s="498"/>
      <c r="F266" s="498"/>
      <c r="G266" s="498"/>
      <c r="H266" s="498"/>
      <c r="I266" s="498"/>
      <c r="J266" s="498"/>
      <c r="K266" s="498"/>
      <c r="L266" s="498"/>
      <c r="M266" s="499"/>
      <c r="N266" s="497"/>
      <c r="O266" s="498"/>
      <c r="P266" s="498"/>
      <c r="Q266" s="498"/>
      <c r="R266" s="498"/>
      <c r="S266" s="498"/>
      <c r="T266" s="498"/>
      <c r="U266" s="498"/>
      <c r="V266" s="498"/>
      <c r="W266" s="498"/>
      <c r="X266" s="498"/>
      <c r="Y266" s="499"/>
      <c r="Z266" s="497"/>
      <c r="AA266" s="498"/>
      <c r="AB266" s="498"/>
      <c r="AC266" s="498"/>
      <c r="AD266" s="498"/>
      <c r="AE266" s="498"/>
      <c r="AF266" s="498"/>
      <c r="AG266" s="498"/>
      <c r="AH266" s="498"/>
      <c r="AI266" s="498"/>
      <c r="AJ266" s="498"/>
      <c r="AK266" s="499"/>
      <c r="AL266" s="497"/>
      <c r="AM266" s="498"/>
      <c r="AN266" s="498"/>
      <c r="AO266" s="498"/>
      <c r="AP266" s="498"/>
      <c r="AQ266" s="498"/>
      <c r="AR266" s="498"/>
      <c r="AS266" s="498"/>
      <c r="AT266" s="498"/>
      <c r="AU266" s="498"/>
      <c r="AV266" s="498"/>
      <c r="AW266" s="499"/>
    </row>
    <row r="267" spans="1:49" s="75" customFormat="1" ht="21" customHeight="1" thickBot="1" x14ac:dyDescent="0.3">
      <c r="A267" s="506"/>
      <c r="B267" s="469" t="str">
        <f>IF(ISBLANK(B265),"",CONCATENATE(LEFT(INDEX(B$71:B$102,MATCH(LEFT(B265,11)&amp;"*",B$71:B$102,0)+2),FIND("-",INDEX(B$71:B$102,MATCH(LEFT(B265,11)&amp;"*",B$71:B$102,0)+2))),$A265))</f>
        <v/>
      </c>
      <c r="C267" s="470"/>
      <c r="D267" s="471"/>
      <c r="E267" s="309"/>
      <c r="F267" s="203"/>
      <c r="G267" s="199"/>
      <c r="H267" s="201"/>
      <c r="I267" s="201"/>
      <c r="J267" s="200"/>
      <c r="K267" s="202"/>
      <c r="L267" s="202"/>
      <c r="M267" s="203"/>
      <c r="N267" s="469" t="str">
        <f>IF(ISBLANK(N265),"",CONCATENATE(LEFT(INDEX(N$71:N$102,MATCH(LEFT(N265,11)&amp;"*",N$71:N$102,0)+2),FIND("-",INDEX(N$71:N$102,MATCH(LEFT(N265,11)&amp;"*",N$71:N$102,0)+2))),$A265))</f>
        <v/>
      </c>
      <c r="O267" s="470"/>
      <c r="P267" s="471"/>
      <c r="Q267" s="309"/>
      <c r="R267" s="203"/>
      <c r="S267" s="199"/>
      <c r="T267" s="201"/>
      <c r="U267" s="201"/>
      <c r="V267" s="200"/>
      <c r="W267" s="202"/>
      <c r="X267" s="202"/>
      <c r="Y267" s="203"/>
      <c r="Z267" s="469" t="str">
        <f>IF(ISBLANK(Z265),"",CONCATENATE(LEFT(INDEX(Z$71:Z$102,MATCH(LEFT(Z265,11)&amp;"*",Z$71:Z$102,0)+2),FIND("-",INDEX(Z$71:Z$102,MATCH(LEFT(Z265,11)&amp;"*",Z$71:Z$102,0)+2))),$A265))</f>
        <v/>
      </c>
      <c r="AA267" s="470"/>
      <c r="AB267" s="471"/>
      <c r="AC267" s="305"/>
      <c r="AD267" s="210"/>
      <c r="AE267" s="205"/>
      <c r="AF267" s="207"/>
      <c r="AG267" s="207"/>
      <c r="AH267" s="206"/>
      <c r="AI267" s="209"/>
      <c r="AJ267" s="187"/>
      <c r="AK267" s="187"/>
      <c r="AL267" s="469" t="str">
        <f>IF(ISBLANK(AL265),"",CONCATENATE(LEFT(INDEX(AL$71:AL$102,MATCH(LEFT(AL265,11)&amp;"*",AL$71:AL$102,0)+2),FIND("-",INDEX(AL$71:AL$102,MATCH(LEFT(AL265,11)&amp;"*",AL$71:AL$102,0)+2))),$A265))</f>
        <v/>
      </c>
      <c r="AM267" s="470"/>
      <c r="AN267" s="471"/>
      <c r="AO267" s="309"/>
      <c r="AP267" s="203"/>
      <c r="AQ267" s="199"/>
      <c r="AR267" s="201"/>
      <c r="AS267" s="201"/>
      <c r="AT267" s="200"/>
      <c r="AU267" s="202"/>
      <c r="AV267" s="202"/>
      <c r="AW267" s="203"/>
    </row>
    <row r="268" spans="1:49" s="75" customFormat="1" ht="21" customHeight="1" thickTop="1" x14ac:dyDescent="0.25">
      <c r="A268" s="504" t="s">
        <v>238</v>
      </c>
      <c r="B268" s="494"/>
      <c r="C268" s="495"/>
      <c r="D268" s="495"/>
      <c r="E268" s="495"/>
      <c r="F268" s="495"/>
      <c r="G268" s="495"/>
      <c r="H268" s="495"/>
      <c r="I268" s="495"/>
      <c r="J268" s="495"/>
      <c r="K268" s="495"/>
      <c r="L268" s="495"/>
      <c r="M268" s="496"/>
      <c r="N268" s="494"/>
      <c r="O268" s="495"/>
      <c r="P268" s="495"/>
      <c r="Q268" s="495"/>
      <c r="R268" s="495"/>
      <c r="S268" s="495"/>
      <c r="T268" s="495"/>
      <c r="U268" s="495"/>
      <c r="V268" s="495"/>
      <c r="W268" s="495"/>
      <c r="X268" s="495"/>
      <c r="Y268" s="496"/>
      <c r="Z268" s="494"/>
      <c r="AA268" s="495"/>
      <c r="AB268" s="495"/>
      <c r="AC268" s="495"/>
      <c r="AD268" s="495"/>
      <c r="AE268" s="495"/>
      <c r="AF268" s="495"/>
      <c r="AG268" s="495"/>
      <c r="AH268" s="495"/>
      <c r="AI268" s="495"/>
      <c r="AJ268" s="495"/>
      <c r="AK268" s="496"/>
      <c r="AL268" s="494"/>
      <c r="AM268" s="495"/>
      <c r="AN268" s="495"/>
      <c r="AO268" s="495"/>
      <c r="AP268" s="495"/>
      <c r="AQ268" s="495"/>
      <c r="AR268" s="495"/>
      <c r="AS268" s="495"/>
      <c r="AT268" s="495"/>
      <c r="AU268" s="495"/>
      <c r="AV268" s="495"/>
      <c r="AW268" s="496"/>
    </row>
    <row r="269" spans="1:49" s="75" customFormat="1" ht="21" customHeight="1" x14ac:dyDescent="0.25">
      <c r="A269" s="505"/>
      <c r="B269" s="497"/>
      <c r="C269" s="498"/>
      <c r="D269" s="498"/>
      <c r="E269" s="498"/>
      <c r="F269" s="498"/>
      <c r="G269" s="498"/>
      <c r="H269" s="498"/>
      <c r="I269" s="498"/>
      <c r="J269" s="498"/>
      <c r="K269" s="498"/>
      <c r="L269" s="498"/>
      <c r="M269" s="499"/>
      <c r="N269" s="497"/>
      <c r="O269" s="498"/>
      <c r="P269" s="498"/>
      <c r="Q269" s="498"/>
      <c r="R269" s="498"/>
      <c r="S269" s="498"/>
      <c r="T269" s="498"/>
      <c r="U269" s="498"/>
      <c r="V269" s="498"/>
      <c r="W269" s="498"/>
      <c r="X269" s="498"/>
      <c r="Y269" s="499"/>
      <c r="Z269" s="497"/>
      <c r="AA269" s="498"/>
      <c r="AB269" s="498"/>
      <c r="AC269" s="498"/>
      <c r="AD269" s="498"/>
      <c r="AE269" s="498"/>
      <c r="AF269" s="498"/>
      <c r="AG269" s="498"/>
      <c r="AH269" s="498"/>
      <c r="AI269" s="498"/>
      <c r="AJ269" s="498"/>
      <c r="AK269" s="499"/>
      <c r="AL269" s="497"/>
      <c r="AM269" s="498"/>
      <c r="AN269" s="498"/>
      <c r="AO269" s="498"/>
      <c r="AP269" s="498"/>
      <c r="AQ269" s="498"/>
      <c r="AR269" s="498"/>
      <c r="AS269" s="498"/>
      <c r="AT269" s="498"/>
      <c r="AU269" s="498"/>
      <c r="AV269" s="498"/>
      <c r="AW269" s="499"/>
    </row>
    <row r="270" spans="1:49" s="75" customFormat="1" ht="21" customHeight="1" thickBot="1" x14ac:dyDescent="0.3">
      <c r="A270" s="506"/>
      <c r="B270" s="469" t="str">
        <f>IF(ISBLANK(B268),"",CONCATENATE(LEFT(INDEX(B$71:B$102,MATCH(LEFT(B268,11)&amp;"*",B$71:B$102,0)+2),FIND("-",INDEX(B$71:B$102,MATCH(LEFT(B268,11)&amp;"*",B$71:B$102,0)+2))),A268))</f>
        <v/>
      </c>
      <c r="C270" s="470"/>
      <c r="D270" s="471"/>
      <c r="E270" s="309"/>
      <c r="F270" s="203"/>
      <c r="G270" s="199"/>
      <c r="H270" s="201"/>
      <c r="I270" s="201"/>
      <c r="J270" s="200"/>
      <c r="K270" s="202"/>
      <c r="L270" s="202"/>
      <c r="M270" s="203"/>
      <c r="N270" s="469" t="str">
        <f>IF(ISBLANK(N268),"",CONCATENATE(LEFT(INDEX(N$71:N$102,MATCH(LEFT(N268,11)&amp;"*",N$71:N$102,0)+2),FIND("-",INDEX(N$71:N$102,MATCH(LEFT(N268,11)&amp;"*",N$71:N$102,0)+2))),$A268))</f>
        <v/>
      </c>
      <c r="O270" s="470"/>
      <c r="P270" s="471"/>
      <c r="Q270" s="309"/>
      <c r="R270" s="203"/>
      <c r="S270" s="199"/>
      <c r="T270" s="201"/>
      <c r="U270" s="201"/>
      <c r="V270" s="200"/>
      <c r="W270" s="202"/>
      <c r="X270" s="202"/>
      <c r="Y270" s="203"/>
      <c r="Z270" s="469" t="str">
        <f>IF(ISBLANK(Z268),"",CONCATENATE(LEFT(INDEX(Z$71:Z$102,MATCH(LEFT(Z268,11)&amp;"*",Z$71:Z$102,0)+2),FIND("-",INDEX(Z$71:Z$102,MATCH(LEFT(Z268,11)&amp;"*",Z$71:Z$102,0)+2))),$A268))</f>
        <v/>
      </c>
      <c r="AA270" s="470"/>
      <c r="AB270" s="471"/>
      <c r="AC270" s="309"/>
      <c r="AD270" s="203"/>
      <c r="AE270" s="199"/>
      <c r="AF270" s="201"/>
      <c r="AG270" s="201"/>
      <c r="AH270" s="200"/>
      <c r="AI270" s="202"/>
      <c r="AJ270" s="202"/>
      <c r="AK270" s="203"/>
      <c r="AL270" s="469" t="str">
        <f>IF(ISBLANK(AL268),"",CONCATENATE(LEFT(INDEX(AL$71:AL$102,MATCH(LEFT(AL268,11)&amp;"*",AL$71:AL$102,0)+2),FIND("-",INDEX(AL$71:AL$102,MATCH(LEFT(AL268,11)&amp;"*",AL$71:AL$102,0)+2))),$A268))</f>
        <v/>
      </c>
      <c r="AM270" s="470"/>
      <c r="AN270" s="471"/>
      <c r="AO270" s="309"/>
      <c r="AP270" s="203"/>
      <c r="AQ270" s="199"/>
      <c r="AR270" s="201"/>
      <c r="AS270" s="201"/>
      <c r="AT270" s="200"/>
      <c r="AU270" s="202"/>
      <c r="AV270" s="202"/>
      <c r="AW270" s="203"/>
    </row>
    <row r="271" spans="1:49" s="75" customFormat="1" ht="21" customHeight="1" thickTop="1" x14ac:dyDescent="0.25">
      <c r="A271" s="504" t="s">
        <v>239</v>
      </c>
      <c r="B271" s="494"/>
      <c r="C271" s="495"/>
      <c r="D271" s="495"/>
      <c r="E271" s="495"/>
      <c r="F271" s="495"/>
      <c r="G271" s="495"/>
      <c r="H271" s="495"/>
      <c r="I271" s="495"/>
      <c r="J271" s="495"/>
      <c r="K271" s="495"/>
      <c r="L271" s="495"/>
      <c r="M271" s="496"/>
      <c r="N271" s="494"/>
      <c r="O271" s="495"/>
      <c r="P271" s="495"/>
      <c r="Q271" s="495"/>
      <c r="R271" s="495"/>
      <c r="S271" s="495"/>
      <c r="T271" s="495"/>
      <c r="U271" s="495"/>
      <c r="V271" s="495"/>
      <c r="W271" s="495"/>
      <c r="X271" s="495"/>
      <c r="Y271" s="496"/>
      <c r="Z271" s="494"/>
      <c r="AA271" s="495"/>
      <c r="AB271" s="495"/>
      <c r="AC271" s="495"/>
      <c r="AD271" s="495"/>
      <c r="AE271" s="495"/>
      <c r="AF271" s="495"/>
      <c r="AG271" s="495"/>
      <c r="AH271" s="495"/>
      <c r="AI271" s="495"/>
      <c r="AJ271" s="495"/>
      <c r="AK271" s="496"/>
      <c r="AL271" s="494"/>
      <c r="AM271" s="495"/>
      <c r="AN271" s="495"/>
      <c r="AO271" s="495"/>
      <c r="AP271" s="495"/>
      <c r="AQ271" s="495"/>
      <c r="AR271" s="495"/>
      <c r="AS271" s="495"/>
      <c r="AT271" s="495"/>
      <c r="AU271" s="495"/>
      <c r="AV271" s="495"/>
      <c r="AW271" s="496"/>
    </row>
    <row r="272" spans="1:49" s="75" customFormat="1" ht="21" customHeight="1" x14ac:dyDescent="0.25">
      <c r="A272" s="505"/>
      <c r="B272" s="497"/>
      <c r="C272" s="498"/>
      <c r="D272" s="498"/>
      <c r="E272" s="498"/>
      <c r="F272" s="498"/>
      <c r="G272" s="498"/>
      <c r="H272" s="498"/>
      <c r="I272" s="498"/>
      <c r="J272" s="498"/>
      <c r="K272" s="498"/>
      <c r="L272" s="498"/>
      <c r="M272" s="499"/>
      <c r="N272" s="497"/>
      <c r="O272" s="498"/>
      <c r="P272" s="498"/>
      <c r="Q272" s="498"/>
      <c r="R272" s="498"/>
      <c r="S272" s="498"/>
      <c r="T272" s="498"/>
      <c r="U272" s="498"/>
      <c r="V272" s="498"/>
      <c r="W272" s="498"/>
      <c r="X272" s="498"/>
      <c r="Y272" s="499"/>
      <c r="Z272" s="497"/>
      <c r="AA272" s="498"/>
      <c r="AB272" s="498"/>
      <c r="AC272" s="498"/>
      <c r="AD272" s="498"/>
      <c r="AE272" s="498"/>
      <c r="AF272" s="498"/>
      <c r="AG272" s="498"/>
      <c r="AH272" s="498"/>
      <c r="AI272" s="498"/>
      <c r="AJ272" s="498"/>
      <c r="AK272" s="499"/>
      <c r="AL272" s="497"/>
      <c r="AM272" s="498"/>
      <c r="AN272" s="498"/>
      <c r="AO272" s="498"/>
      <c r="AP272" s="498"/>
      <c r="AQ272" s="498"/>
      <c r="AR272" s="498"/>
      <c r="AS272" s="498"/>
      <c r="AT272" s="498"/>
      <c r="AU272" s="498"/>
      <c r="AV272" s="498"/>
      <c r="AW272" s="499"/>
    </row>
    <row r="273" spans="1:49" s="75" customFormat="1" ht="21" customHeight="1" thickBot="1" x14ac:dyDescent="0.3">
      <c r="A273" s="506"/>
      <c r="B273" s="469" t="str">
        <f>IF(ISBLANK(B271),"",CONCATENATE(LEFT(INDEX(B$71:B$102,MATCH(LEFT(B271,11)&amp;"*",B$71:B$102,0)+2),FIND("-",INDEX(B$71:B$102,MATCH(LEFT(B271,11)&amp;"*",B$71:B$102,0)+2))),A271))</f>
        <v/>
      </c>
      <c r="C273" s="470"/>
      <c r="D273" s="471"/>
      <c r="E273" s="309"/>
      <c r="F273" s="203"/>
      <c r="G273" s="199"/>
      <c r="H273" s="201"/>
      <c r="I273" s="201"/>
      <c r="J273" s="200"/>
      <c r="K273" s="202"/>
      <c r="L273" s="202"/>
      <c r="M273" s="203"/>
      <c r="N273" s="469" t="str">
        <f>IF(ISBLANK(N271),"",CONCATENATE(LEFT(INDEX(N$71:N$102,MATCH(LEFT(N271,11)&amp;"*",N$71:N$102,0)+2),FIND("-",INDEX(N$71:N$102,MATCH(LEFT(N271,11)&amp;"*",N$71:N$102,0)+2))),$A271))</f>
        <v/>
      </c>
      <c r="O273" s="470"/>
      <c r="P273" s="471"/>
      <c r="Q273" s="309"/>
      <c r="R273" s="203"/>
      <c r="S273" s="199"/>
      <c r="T273" s="201"/>
      <c r="U273" s="201"/>
      <c r="V273" s="200"/>
      <c r="W273" s="202"/>
      <c r="X273" s="202"/>
      <c r="Y273" s="203"/>
      <c r="Z273" s="469" t="str">
        <f>IF(ISBLANK(Z271),"",CONCATENATE(LEFT(INDEX(Z$71:Z$102,MATCH(LEFT(Z271,11)&amp;"*",Z$71:Z$102,0)+2),FIND("-",INDEX(Z$71:Z$102,MATCH(LEFT(Z271,11)&amp;"*",Z$71:Z$102,0)+2))),$A271))</f>
        <v/>
      </c>
      <c r="AA273" s="470"/>
      <c r="AB273" s="471"/>
      <c r="AC273" s="309"/>
      <c r="AD273" s="203"/>
      <c r="AE273" s="199"/>
      <c r="AF273" s="201"/>
      <c r="AG273" s="201"/>
      <c r="AH273" s="200"/>
      <c r="AI273" s="202"/>
      <c r="AJ273" s="202"/>
      <c r="AK273" s="203"/>
      <c r="AL273" s="469" t="str">
        <f>IF(ISBLANK(AL271),"",CONCATENATE(LEFT(INDEX(AL$71:AL$102,MATCH(LEFT(AL271,11)&amp;"*",AL$71:AL$102,0)+2),FIND("-",INDEX(AL$71:AL$102,MATCH(LEFT(AL271,11)&amp;"*",AL$71:AL$102,0)+2))),$A271))</f>
        <v/>
      </c>
      <c r="AM273" s="470"/>
      <c r="AN273" s="471"/>
      <c r="AO273" s="309"/>
      <c r="AP273" s="203"/>
      <c r="AQ273" s="199"/>
      <c r="AR273" s="201"/>
      <c r="AS273" s="201"/>
      <c r="AT273" s="200"/>
      <c r="AU273" s="202"/>
      <c r="AV273" s="202"/>
      <c r="AW273" s="203"/>
    </row>
    <row r="274" spans="1:49" s="75" customFormat="1" ht="21" customHeight="1" thickTop="1" x14ac:dyDescent="0.25">
      <c r="A274" s="504" t="s">
        <v>240</v>
      </c>
      <c r="B274" s="494"/>
      <c r="C274" s="495"/>
      <c r="D274" s="495"/>
      <c r="E274" s="495"/>
      <c r="F274" s="495"/>
      <c r="G274" s="495"/>
      <c r="H274" s="495"/>
      <c r="I274" s="495"/>
      <c r="J274" s="495"/>
      <c r="K274" s="495"/>
      <c r="L274" s="495"/>
      <c r="M274" s="496"/>
      <c r="N274" s="494"/>
      <c r="O274" s="495"/>
      <c r="P274" s="495"/>
      <c r="Q274" s="495"/>
      <c r="R274" s="495"/>
      <c r="S274" s="495"/>
      <c r="T274" s="495"/>
      <c r="U274" s="495"/>
      <c r="V274" s="495"/>
      <c r="W274" s="495"/>
      <c r="X274" s="495"/>
      <c r="Y274" s="496"/>
      <c r="Z274" s="494"/>
      <c r="AA274" s="495"/>
      <c r="AB274" s="495"/>
      <c r="AC274" s="495"/>
      <c r="AD274" s="495"/>
      <c r="AE274" s="495"/>
      <c r="AF274" s="495"/>
      <c r="AG274" s="495"/>
      <c r="AH274" s="495"/>
      <c r="AI274" s="495"/>
      <c r="AJ274" s="495"/>
      <c r="AK274" s="496"/>
      <c r="AL274" s="494"/>
      <c r="AM274" s="495"/>
      <c r="AN274" s="495"/>
      <c r="AO274" s="495"/>
      <c r="AP274" s="495"/>
      <c r="AQ274" s="495"/>
      <c r="AR274" s="495"/>
      <c r="AS274" s="495"/>
      <c r="AT274" s="495"/>
      <c r="AU274" s="495"/>
      <c r="AV274" s="495"/>
      <c r="AW274" s="496"/>
    </row>
    <row r="275" spans="1:49" s="75" customFormat="1" ht="21" customHeight="1" x14ac:dyDescent="0.25">
      <c r="A275" s="505"/>
      <c r="B275" s="497"/>
      <c r="C275" s="498"/>
      <c r="D275" s="498"/>
      <c r="E275" s="498"/>
      <c r="F275" s="498"/>
      <c r="G275" s="498"/>
      <c r="H275" s="498"/>
      <c r="I275" s="498"/>
      <c r="J275" s="498"/>
      <c r="K275" s="498"/>
      <c r="L275" s="498"/>
      <c r="M275" s="499"/>
      <c r="N275" s="497"/>
      <c r="O275" s="498"/>
      <c r="P275" s="498"/>
      <c r="Q275" s="498"/>
      <c r="R275" s="498"/>
      <c r="S275" s="498"/>
      <c r="T275" s="498"/>
      <c r="U275" s="498"/>
      <c r="V275" s="498"/>
      <c r="W275" s="498"/>
      <c r="X275" s="498"/>
      <c r="Y275" s="499"/>
      <c r="Z275" s="497"/>
      <c r="AA275" s="498"/>
      <c r="AB275" s="498"/>
      <c r="AC275" s="498"/>
      <c r="AD275" s="498"/>
      <c r="AE275" s="498"/>
      <c r="AF275" s="498"/>
      <c r="AG275" s="498"/>
      <c r="AH275" s="498"/>
      <c r="AI275" s="498"/>
      <c r="AJ275" s="498"/>
      <c r="AK275" s="499"/>
      <c r="AL275" s="497"/>
      <c r="AM275" s="498"/>
      <c r="AN275" s="498"/>
      <c r="AO275" s="498"/>
      <c r="AP275" s="498"/>
      <c r="AQ275" s="498"/>
      <c r="AR275" s="498"/>
      <c r="AS275" s="498"/>
      <c r="AT275" s="498"/>
      <c r="AU275" s="498"/>
      <c r="AV275" s="498"/>
      <c r="AW275" s="499"/>
    </row>
    <row r="276" spans="1:49" s="75" customFormat="1" ht="21" customHeight="1" thickBot="1" x14ac:dyDescent="0.3">
      <c r="A276" s="506"/>
      <c r="B276" s="469" t="str">
        <f>IF(ISBLANK(B274),"",CONCATENATE(LEFT(INDEX(B$71:B$102,MATCH(LEFT(B274,11)&amp;"*",B$71:B$102,0)+2),FIND("-",INDEX(B$71:B$102,MATCH(LEFT(B274,11)&amp;"*",B$71:B$102,0)+2))),A274))</f>
        <v/>
      </c>
      <c r="C276" s="470"/>
      <c r="D276" s="471"/>
      <c r="E276" s="309"/>
      <c r="F276" s="203"/>
      <c r="G276" s="199"/>
      <c r="H276" s="201"/>
      <c r="I276" s="201"/>
      <c r="J276" s="200"/>
      <c r="K276" s="202"/>
      <c r="L276" s="202"/>
      <c r="M276" s="203"/>
      <c r="N276" s="469" t="str">
        <f>IF(ISBLANK(N274),"",CONCATENATE(LEFT(INDEX(N$71:N$102,MATCH(LEFT(N274,11)&amp;"*",N$71:N$102,0)+2),FIND("-",INDEX(N$71:N$102,MATCH(LEFT(N274,11)&amp;"*",N$71:N$102,0)+2))),$A274))</f>
        <v/>
      </c>
      <c r="O276" s="470"/>
      <c r="P276" s="471"/>
      <c r="Q276" s="309"/>
      <c r="R276" s="203"/>
      <c r="S276" s="199"/>
      <c r="T276" s="201"/>
      <c r="U276" s="201"/>
      <c r="V276" s="200"/>
      <c r="W276" s="202"/>
      <c r="X276" s="202"/>
      <c r="Y276" s="203"/>
      <c r="Z276" s="469" t="str">
        <f>IF(ISBLANK(Z274),"",CONCATENATE(LEFT(INDEX(Z$71:Z$102,MATCH(LEFT(Z274,11)&amp;"*",Z$71:Z$102,0)+2),FIND("-",INDEX(Z$71:Z$102,MATCH(LEFT(Z274,11)&amp;"*",Z$71:Z$102,0)+2))),$A274))</f>
        <v/>
      </c>
      <c r="AA276" s="470"/>
      <c r="AB276" s="471"/>
      <c r="AC276" s="309"/>
      <c r="AD276" s="203"/>
      <c r="AE276" s="199"/>
      <c r="AF276" s="201"/>
      <c r="AG276" s="201"/>
      <c r="AH276" s="200"/>
      <c r="AI276" s="202"/>
      <c r="AJ276" s="202"/>
      <c r="AK276" s="203"/>
      <c r="AL276" s="469" t="str">
        <f>IF(ISBLANK(AL274),"",CONCATENATE(LEFT(INDEX(AL$71:AL$102,MATCH(LEFT(AL274,11)&amp;"*",AL$71:AL$102,0)+2),FIND("-",INDEX(AL$71:AL$102,MATCH(LEFT(AL274,11)&amp;"*",AL$71:AL$102,0)+2))),$A274))</f>
        <v/>
      </c>
      <c r="AM276" s="470"/>
      <c r="AN276" s="471"/>
      <c r="AO276" s="309"/>
      <c r="AP276" s="203"/>
      <c r="AQ276" s="199"/>
      <c r="AR276" s="201"/>
      <c r="AS276" s="201"/>
      <c r="AT276" s="200"/>
      <c r="AU276" s="202"/>
      <c r="AV276" s="202"/>
      <c r="AW276" s="203"/>
    </row>
    <row r="277" spans="1:49" s="75" customFormat="1" ht="21" customHeight="1" thickTop="1" x14ac:dyDescent="0.25">
      <c r="A277" s="504" t="s">
        <v>241</v>
      </c>
      <c r="B277" s="494"/>
      <c r="C277" s="495"/>
      <c r="D277" s="495"/>
      <c r="E277" s="495"/>
      <c r="F277" s="495"/>
      <c r="G277" s="495"/>
      <c r="H277" s="495"/>
      <c r="I277" s="495"/>
      <c r="J277" s="495"/>
      <c r="K277" s="495"/>
      <c r="L277" s="495"/>
      <c r="M277" s="496"/>
      <c r="N277" s="494"/>
      <c r="O277" s="495"/>
      <c r="P277" s="495"/>
      <c r="Q277" s="495"/>
      <c r="R277" s="495"/>
      <c r="S277" s="495"/>
      <c r="T277" s="495"/>
      <c r="U277" s="495"/>
      <c r="V277" s="495"/>
      <c r="W277" s="495"/>
      <c r="X277" s="495"/>
      <c r="Y277" s="496"/>
      <c r="Z277" s="494"/>
      <c r="AA277" s="495"/>
      <c r="AB277" s="495"/>
      <c r="AC277" s="495"/>
      <c r="AD277" s="495"/>
      <c r="AE277" s="495"/>
      <c r="AF277" s="495"/>
      <c r="AG277" s="495"/>
      <c r="AH277" s="495"/>
      <c r="AI277" s="495"/>
      <c r="AJ277" s="495"/>
      <c r="AK277" s="496"/>
      <c r="AL277" s="494"/>
      <c r="AM277" s="495"/>
      <c r="AN277" s="495"/>
      <c r="AO277" s="495"/>
      <c r="AP277" s="495"/>
      <c r="AQ277" s="495"/>
      <c r="AR277" s="495"/>
      <c r="AS277" s="495"/>
      <c r="AT277" s="495"/>
      <c r="AU277" s="495"/>
      <c r="AV277" s="495"/>
      <c r="AW277" s="496"/>
    </row>
    <row r="278" spans="1:49" s="75" customFormat="1" ht="21" customHeight="1" x14ac:dyDescent="0.25">
      <c r="A278" s="505"/>
      <c r="B278" s="497"/>
      <c r="C278" s="498"/>
      <c r="D278" s="498"/>
      <c r="E278" s="498"/>
      <c r="F278" s="498"/>
      <c r="G278" s="498"/>
      <c r="H278" s="498"/>
      <c r="I278" s="498"/>
      <c r="J278" s="498"/>
      <c r="K278" s="498"/>
      <c r="L278" s="498"/>
      <c r="M278" s="499"/>
      <c r="N278" s="497"/>
      <c r="O278" s="498"/>
      <c r="P278" s="498"/>
      <c r="Q278" s="498"/>
      <c r="R278" s="498"/>
      <c r="S278" s="498"/>
      <c r="T278" s="498"/>
      <c r="U278" s="498"/>
      <c r="V278" s="498"/>
      <c r="W278" s="498"/>
      <c r="X278" s="498"/>
      <c r="Y278" s="499"/>
      <c r="Z278" s="497"/>
      <c r="AA278" s="498"/>
      <c r="AB278" s="498"/>
      <c r="AC278" s="498"/>
      <c r="AD278" s="498"/>
      <c r="AE278" s="498"/>
      <c r="AF278" s="498"/>
      <c r="AG278" s="498"/>
      <c r="AH278" s="498"/>
      <c r="AI278" s="498"/>
      <c r="AJ278" s="498"/>
      <c r="AK278" s="499"/>
      <c r="AL278" s="497"/>
      <c r="AM278" s="498"/>
      <c r="AN278" s="498"/>
      <c r="AO278" s="498"/>
      <c r="AP278" s="498"/>
      <c r="AQ278" s="498"/>
      <c r="AR278" s="498"/>
      <c r="AS278" s="498"/>
      <c r="AT278" s="498"/>
      <c r="AU278" s="498"/>
      <c r="AV278" s="498"/>
      <c r="AW278" s="499"/>
    </row>
    <row r="279" spans="1:49" s="75" customFormat="1" ht="21" customHeight="1" thickBot="1" x14ac:dyDescent="0.3">
      <c r="A279" s="506"/>
      <c r="B279" s="469" t="str">
        <f>IF(ISBLANK(B277),"",CONCATENATE(LEFT(INDEX(B$71:B$102,MATCH(LEFT(B277,11)&amp;"*",B$71:B$102,0)+2),FIND("-",INDEX(B$71:B$102,MATCH(LEFT(B277,11)&amp;"*",B$71:B$102,0)+2))),A277))</f>
        <v/>
      </c>
      <c r="C279" s="470"/>
      <c r="D279" s="471"/>
      <c r="E279" s="193"/>
      <c r="F279" s="194"/>
      <c r="G279" s="195"/>
      <c r="H279" s="196"/>
      <c r="I279" s="196"/>
      <c r="J279" s="197"/>
      <c r="K279" s="198"/>
      <c r="L279" s="198"/>
      <c r="M279" s="198"/>
      <c r="N279" s="469" t="str">
        <f>IF(ISBLANK(N277),"",CONCATENATE(LEFT(INDEX(N$71:N$102,MATCH(LEFT(N277,11)&amp;"*",N$71:N$102,0)+2),FIND("-",INDEX(N$71:N$102,MATCH(LEFT(N277,11)&amp;"*",N$71:N$102,0)+2))),$A277))</f>
        <v/>
      </c>
      <c r="O279" s="470"/>
      <c r="P279" s="471"/>
      <c r="Q279" s="193"/>
      <c r="R279" s="194"/>
      <c r="S279" s="195"/>
      <c r="T279" s="196"/>
      <c r="U279" s="196"/>
      <c r="V279" s="197"/>
      <c r="W279" s="198"/>
      <c r="X279" s="194"/>
      <c r="Y279" s="198"/>
      <c r="Z279" s="469" t="str">
        <f>IF(ISBLANK(Z277),"",CONCATENATE(LEFT(INDEX(Z$71:Z$102,MATCH(LEFT(Z277,11)&amp;"*",Z$71:Z$102,0)+2),FIND("-",INDEX(Z$71:Z$102,MATCH(LEFT(Z277,11)&amp;"*",Z$71:Z$102,0)+2))),$A277))</f>
        <v/>
      </c>
      <c r="AA279" s="470"/>
      <c r="AB279" s="471"/>
      <c r="AC279" s="309"/>
      <c r="AD279" s="203"/>
      <c r="AE279" s="199"/>
      <c r="AF279" s="201"/>
      <c r="AG279" s="201"/>
      <c r="AH279" s="200"/>
      <c r="AI279" s="202"/>
      <c r="AJ279" s="202"/>
      <c r="AK279" s="203"/>
      <c r="AL279" s="469" t="str">
        <f>IF(ISBLANK(AL277),"",CONCATENATE(LEFT(INDEX(AL$71:AL$102,MATCH(LEFT(AL277,11)&amp;"*",AL$71:AL$102,0)+2),FIND("-",INDEX(AL$71:AL$102,MATCH(LEFT(AL277,11)&amp;"*",AL$71:AL$102,0)+2))),$A277))</f>
        <v/>
      </c>
      <c r="AM279" s="470"/>
      <c r="AN279" s="471"/>
      <c r="AO279" s="309"/>
      <c r="AP279" s="203"/>
      <c r="AQ279" s="204"/>
      <c r="AR279" s="201"/>
      <c r="AS279" s="201"/>
      <c r="AT279" s="200"/>
      <c r="AU279" s="202"/>
      <c r="AV279" s="202"/>
      <c r="AW279" s="203"/>
    </row>
    <row r="280" spans="1:49" s="75" customFormat="1" ht="21" customHeight="1" thickTop="1" x14ac:dyDescent="0.25">
      <c r="A280" s="504" t="s">
        <v>242</v>
      </c>
      <c r="B280" s="494"/>
      <c r="C280" s="495"/>
      <c r="D280" s="495"/>
      <c r="E280" s="495"/>
      <c r="F280" s="495"/>
      <c r="G280" s="495"/>
      <c r="H280" s="495"/>
      <c r="I280" s="495"/>
      <c r="J280" s="495"/>
      <c r="K280" s="495"/>
      <c r="L280" s="495"/>
      <c r="M280" s="496"/>
      <c r="N280" s="494"/>
      <c r="O280" s="495"/>
      <c r="P280" s="495"/>
      <c r="Q280" s="495"/>
      <c r="R280" s="495"/>
      <c r="S280" s="495"/>
      <c r="T280" s="495"/>
      <c r="U280" s="495"/>
      <c r="V280" s="495"/>
      <c r="W280" s="495"/>
      <c r="X280" s="495"/>
      <c r="Y280" s="496"/>
      <c r="Z280" s="494"/>
      <c r="AA280" s="495"/>
      <c r="AB280" s="495"/>
      <c r="AC280" s="495"/>
      <c r="AD280" s="495"/>
      <c r="AE280" s="495"/>
      <c r="AF280" s="495"/>
      <c r="AG280" s="495"/>
      <c r="AH280" s="495"/>
      <c r="AI280" s="495"/>
      <c r="AJ280" s="495"/>
      <c r="AK280" s="496"/>
      <c r="AL280" s="494"/>
      <c r="AM280" s="495"/>
      <c r="AN280" s="495"/>
      <c r="AO280" s="495"/>
      <c r="AP280" s="495"/>
      <c r="AQ280" s="495"/>
      <c r="AR280" s="495"/>
      <c r="AS280" s="495"/>
      <c r="AT280" s="495"/>
      <c r="AU280" s="495"/>
      <c r="AV280" s="495"/>
      <c r="AW280" s="496"/>
    </row>
    <row r="281" spans="1:49" s="75" customFormat="1" ht="21" customHeight="1" x14ac:dyDescent="0.25">
      <c r="A281" s="505"/>
      <c r="B281" s="497"/>
      <c r="C281" s="498"/>
      <c r="D281" s="498"/>
      <c r="E281" s="498"/>
      <c r="F281" s="498"/>
      <c r="G281" s="498"/>
      <c r="H281" s="498"/>
      <c r="I281" s="498"/>
      <c r="J281" s="498"/>
      <c r="K281" s="498"/>
      <c r="L281" s="498"/>
      <c r="M281" s="499"/>
      <c r="N281" s="497"/>
      <c r="O281" s="498"/>
      <c r="P281" s="498"/>
      <c r="Q281" s="498"/>
      <c r="R281" s="498"/>
      <c r="S281" s="498"/>
      <c r="T281" s="498"/>
      <c r="U281" s="498"/>
      <c r="V281" s="498"/>
      <c r="W281" s="498"/>
      <c r="X281" s="498"/>
      <c r="Y281" s="499"/>
      <c r="Z281" s="497"/>
      <c r="AA281" s="498"/>
      <c r="AB281" s="498"/>
      <c r="AC281" s="498"/>
      <c r="AD281" s="498"/>
      <c r="AE281" s="498"/>
      <c r="AF281" s="498"/>
      <c r="AG281" s="498"/>
      <c r="AH281" s="498"/>
      <c r="AI281" s="498"/>
      <c r="AJ281" s="498"/>
      <c r="AK281" s="499"/>
      <c r="AL281" s="497"/>
      <c r="AM281" s="498"/>
      <c r="AN281" s="498"/>
      <c r="AO281" s="498"/>
      <c r="AP281" s="498"/>
      <c r="AQ281" s="498"/>
      <c r="AR281" s="498"/>
      <c r="AS281" s="498"/>
      <c r="AT281" s="498"/>
      <c r="AU281" s="498"/>
      <c r="AV281" s="498"/>
      <c r="AW281" s="499"/>
    </row>
    <row r="282" spans="1:49" s="75" customFormat="1" ht="21" customHeight="1" thickBot="1" x14ac:dyDescent="0.3">
      <c r="A282" s="506"/>
      <c r="B282" s="469" t="str">
        <f>IF(ISBLANK(B280),"",CONCATENATE(LEFT(INDEX(B$71:B$102,MATCH(LEFT(B280,11)&amp;"*",B$71:B$102,0)+2),FIND("-",INDEX(B$71:B$102,MATCH(LEFT(B280,11)&amp;"*",B$71:B$102,0)+2))),A280))</f>
        <v/>
      </c>
      <c r="C282" s="470"/>
      <c r="D282" s="471"/>
      <c r="E282" s="193"/>
      <c r="F282" s="194"/>
      <c r="G282" s="195"/>
      <c r="H282" s="196"/>
      <c r="I282" s="196"/>
      <c r="J282" s="197"/>
      <c r="K282" s="198"/>
      <c r="L282" s="198"/>
      <c r="M282" s="198"/>
      <c r="N282" s="469" t="str">
        <f>IF(ISBLANK(N280),"",CONCATENATE(LEFT(INDEX(N$71:N$102,MATCH(LEFT(N280,11)&amp;"*",N$71:N$102,0)+2),FIND("-",INDEX(N$71:N$102,MATCH(LEFT(N280,11)&amp;"*",N$71:N$102,0)+2))),$A280))</f>
        <v/>
      </c>
      <c r="O282" s="470"/>
      <c r="P282" s="471"/>
      <c r="Q282" s="193"/>
      <c r="R282" s="194"/>
      <c r="S282" s="195"/>
      <c r="T282" s="196"/>
      <c r="U282" s="196"/>
      <c r="V282" s="197"/>
      <c r="W282" s="198"/>
      <c r="X282" s="194"/>
      <c r="Y282" s="198"/>
      <c r="Z282" s="469" t="str">
        <f>IF(ISBLANK(Z280),"",CONCATENATE(LEFT(INDEX(Z$71:Z$102,MATCH(LEFT(Z280,11)&amp;"*",Z$71:Z$102,0)+2),FIND("-",INDEX(Z$71:Z$102,MATCH(LEFT(Z280,11)&amp;"*",Z$71:Z$102,0)+2))),$A280))</f>
        <v/>
      </c>
      <c r="AA282" s="470"/>
      <c r="AB282" s="471"/>
      <c r="AC282" s="309"/>
      <c r="AD282" s="203"/>
      <c r="AE282" s="199"/>
      <c r="AF282" s="201"/>
      <c r="AG282" s="201"/>
      <c r="AH282" s="200"/>
      <c r="AI282" s="202"/>
      <c r="AJ282" s="202"/>
      <c r="AK282" s="203"/>
      <c r="AL282" s="469" t="str">
        <f>IF(ISBLANK(AL280),"",CONCATENATE(LEFT(INDEX(AL$71:AL$102,MATCH(LEFT(AL280,11)&amp;"*",AL$71:AL$102,0)+2),FIND("-",INDEX(AL$71:AL$102,MATCH(LEFT(AL280,11)&amp;"*",AL$71:AL$102,0)+2))),$A280))</f>
        <v/>
      </c>
      <c r="AM282" s="470"/>
      <c r="AN282" s="471"/>
      <c r="AO282" s="309"/>
      <c r="AP282" s="203"/>
      <c r="AQ282" s="204"/>
      <c r="AR282" s="201"/>
      <c r="AS282" s="201"/>
      <c r="AT282" s="200"/>
      <c r="AU282" s="202"/>
      <c r="AV282" s="202"/>
      <c r="AW282" s="203"/>
    </row>
    <row r="283" spans="1:49" s="75" customFormat="1" ht="21" customHeight="1" thickTop="1" x14ac:dyDescent="0.25">
      <c r="A283" s="504" t="s">
        <v>243</v>
      </c>
      <c r="B283" s="494"/>
      <c r="C283" s="495"/>
      <c r="D283" s="495"/>
      <c r="E283" s="495"/>
      <c r="F283" s="495"/>
      <c r="G283" s="495"/>
      <c r="H283" s="495"/>
      <c r="I283" s="495"/>
      <c r="J283" s="495"/>
      <c r="K283" s="495"/>
      <c r="L283" s="495"/>
      <c r="M283" s="496"/>
      <c r="N283" s="494"/>
      <c r="O283" s="495"/>
      <c r="P283" s="495"/>
      <c r="Q283" s="495"/>
      <c r="R283" s="495"/>
      <c r="S283" s="495"/>
      <c r="T283" s="495"/>
      <c r="U283" s="495"/>
      <c r="V283" s="495"/>
      <c r="W283" s="495"/>
      <c r="X283" s="495"/>
      <c r="Y283" s="496"/>
      <c r="Z283" s="494"/>
      <c r="AA283" s="495"/>
      <c r="AB283" s="495"/>
      <c r="AC283" s="495"/>
      <c r="AD283" s="495"/>
      <c r="AE283" s="495"/>
      <c r="AF283" s="495"/>
      <c r="AG283" s="495"/>
      <c r="AH283" s="495"/>
      <c r="AI283" s="495"/>
      <c r="AJ283" s="495"/>
      <c r="AK283" s="496"/>
      <c r="AL283" s="494"/>
      <c r="AM283" s="495"/>
      <c r="AN283" s="495"/>
      <c r="AO283" s="495"/>
      <c r="AP283" s="495"/>
      <c r="AQ283" s="495"/>
      <c r="AR283" s="495"/>
      <c r="AS283" s="495"/>
      <c r="AT283" s="495"/>
      <c r="AU283" s="495"/>
      <c r="AV283" s="495"/>
      <c r="AW283" s="496"/>
    </row>
    <row r="284" spans="1:49" s="75" customFormat="1" ht="21" customHeight="1" x14ac:dyDescent="0.25">
      <c r="A284" s="505"/>
      <c r="B284" s="497"/>
      <c r="C284" s="498"/>
      <c r="D284" s="498"/>
      <c r="E284" s="498"/>
      <c r="F284" s="498"/>
      <c r="G284" s="498"/>
      <c r="H284" s="498"/>
      <c r="I284" s="498"/>
      <c r="J284" s="498"/>
      <c r="K284" s="498"/>
      <c r="L284" s="498"/>
      <c r="M284" s="499"/>
      <c r="N284" s="497"/>
      <c r="O284" s="498"/>
      <c r="P284" s="498"/>
      <c r="Q284" s="498"/>
      <c r="R284" s="498"/>
      <c r="S284" s="498"/>
      <c r="T284" s="498"/>
      <c r="U284" s="498"/>
      <c r="V284" s="498"/>
      <c r="W284" s="498"/>
      <c r="X284" s="498"/>
      <c r="Y284" s="499"/>
      <c r="Z284" s="497"/>
      <c r="AA284" s="498"/>
      <c r="AB284" s="498"/>
      <c r="AC284" s="498"/>
      <c r="AD284" s="498"/>
      <c r="AE284" s="498"/>
      <c r="AF284" s="498"/>
      <c r="AG284" s="498"/>
      <c r="AH284" s="498"/>
      <c r="AI284" s="498"/>
      <c r="AJ284" s="498"/>
      <c r="AK284" s="499"/>
      <c r="AL284" s="497"/>
      <c r="AM284" s="498"/>
      <c r="AN284" s="498"/>
      <c r="AO284" s="498"/>
      <c r="AP284" s="498"/>
      <c r="AQ284" s="498"/>
      <c r="AR284" s="498"/>
      <c r="AS284" s="498"/>
      <c r="AT284" s="498"/>
      <c r="AU284" s="498"/>
      <c r="AV284" s="498"/>
      <c r="AW284" s="499"/>
    </row>
    <row r="285" spans="1:49" s="75" customFormat="1" ht="21" customHeight="1" thickBot="1" x14ac:dyDescent="0.3">
      <c r="A285" s="506"/>
      <c r="B285" s="469" t="str">
        <f>IF(ISBLANK(B283),"",CONCATENATE(LEFT(INDEX(B$71:B$102,MATCH(LEFT(B283,11)&amp;"*",B$71:B$102,0)+2),FIND("-",INDEX(B$71:B$102,MATCH(LEFT(B283,11)&amp;"*",B$71:B$102,0)+2))),A283))</f>
        <v/>
      </c>
      <c r="C285" s="470"/>
      <c r="D285" s="471"/>
      <c r="E285" s="193"/>
      <c r="F285" s="194"/>
      <c r="G285" s="195"/>
      <c r="H285" s="196"/>
      <c r="I285" s="196"/>
      <c r="J285" s="197"/>
      <c r="K285" s="198"/>
      <c r="L285" s="198"/>
      <c r="M285" s="198"/>
      <c r="N285" s="469" t="str">
        <f>IF(ISBLANK(N283),"",CONCATENATE(LEFT(INDEX(N$71:N$102,MATCH(LEFT(N283,11)&amp;"*",N$71:N$102,0)+2),FIND("-",INDEX(N$71:N$102,MATCH(LEFT(N283,11)&amp;"*",N$71:N$102,0)+2))),$A283))</f>
        <v/>
      </c>
      <c r="O285" s="470"/>
      <c r="P285" s="471"/>
      <c r="Q285" s="193"/>
      <c r="R285" s="194"/>
      <c r="S285" s="195"/>
      <c r="T285" s="196"/>
      <c r="U285" s="196"/>
      <c r="V285" s="197"/>
      <c r="W285" s="198"/>
      <c r="X285" s="194"/>
      <c r="Y285" s="198"/>
      <c r="Z285" s="469" t="str">
        <f>IF(ISBLANK(Z283),"",CONCATENATE(LEFT(INDEX(Z$71:Z$102,MATCH(LEFT(Z283,11)&amp;"*",Z$71:Z$102,0)+2),FIND("-",INDEX(Z$71:Z$102,MATCH(LEFT(Z283,11)&amp;"*",Z$71:Z$102,0)+2))),$A283))</f>
        <v/>
      </c>
      <c r="AA285" s="470"/>
      <c r="AB285" s="471"/>
      <c r="AC285" s="309"/>
      <c r="AD285" s="203"/>
      <c r="AE285" s="199"/>
      <c r="AF285" s="201"/>
      <c r="AG285" s="201"/>
      <c r="AH285" s="200"/>
      <c r="AI285" s="202"/>
      <c r="AJ285" s="202"/>
      <c r="AK285" s="203"/>
      <c r="AL285" s="469" t="str">
        <f>IF(ISBLANK(AL283),"",CONCATENATE(LEFT(INDEX(AL$71:AL$102,MATCH(LEFT(AL283,11)&amp;"*",AL$71:AL$102,0)+2),FIND("-",INDEX(AL$71:AL$102,MATCH(LEFT(AL283,11)&amp;"*",AL$71:AL$102,0)+2))),$A283))</f>
        <v/>
      </c>
      <c r="AM285" s="470"/>
      <c r="AN285" s="471"/>
      <c r="AO285" s="309"/>
      <c r="AP285" s="203"/>
      <c r="AQ285" s="204"/>
      <c r="AR285" s="201"/>
      <c r="AS285" s="201"/>
      <c r="AT285" s="200"/>
      <c r="AU285" s="202"/>
      <c r="AV285" s="202"/>
      <c r="AW285" s="203"/>
    </row>
    <row r="286" spans="1:49" s="75" customFormat="1" ht="21" customHeight="1" thickTop="1" x14ac:dyDescent="0.25">
      <c r="A286" s="504" t="s">
        <v>244</v>
      </c>
      <c r="B286" s="494"/>
      <c r="C286" s="495"/>
      <c r="D286" s="495"/>
      <c r="E286" s="495"/>
      <c r="F286" s="495"/>
      <c r="G286" s="495"/>
      <c r="H286" s="495"/>
      <c r="I286" s="495"/>
      <c r="J286" s="495"/>
      <c r="K286" s="495"/>
      <c r="L286" s="495"/>
      <c r="M286" s="496"/>
      <c r="N286" s="494"/>
      <c r="O286" s="495"/>
      <c r="P286" s="495"/>
      <c r="Q286" s="495"/>
      <c r="R286" s="495"/>
      <c r="S286" s="495"/>
      <c r="T286" s="495"/>
      <c r="U286" s="495"/>
      <c r="V286" s="495"/>
      <c r="W286" s="495"/>
      <c r="X286" s="495"/>
      <c r="Y286" s="496"/>
      <c r="Z286" s="494"/>
      <c r="AA286" s="495"/>
      <c r="AB286" s="495"/>
      <c r="AC286" s="495"/>
      <c r="AD286" s="495"/>
      <c r="AE286" s="495"/>
      <c r="AF286" s="495"/>
      <c r="AG286" s="495"/>
      <c r="AH286" s="495"/>
      <c r="AI286" s="495"/>
      <c r="AJ286" s="495"/>
      <c r="AK286" s="496"/>
      <c r="AL286" s="494"/>
      <c r="AM286" s="495"/>
      <c r="AN286" s="495"/>
      <c r="AO286" s="495"/>
      <c r="AP286" s="495"/>
      <c r="AQ286" s="495"/>
      <c r="AR286" s="495"/>
      <c r="AS286" s="495"/>
      <c r="AT286" s="495"/>
      <c r="AU286" s="495"/>
      <c r="AV286" s="495"/>
      <c r="AW286" s="496"/>
    </row>
    <row r="287" spans="1:49" s="75" customFormat="1" ht="21" customHeight="1" x14ac:dyDescent="0.25">
      <c r="A287" s="505"/>
      <c r="B287" s="497"/>
      <c r="C287" s="498"/>
      <c r="D287" s="498"/>
      <c r="E287" s="498"/>
      <c r="F287" s="498"/>
      <c r="G287" s="498"/>
      <c r="H287" s="498"/>
      <c r="I287" s="498"/>
      <c r="J287" s="498"/>
      <c r="K287" s="498"/>
      <c r="L287" s="498"/>
      <c r="M287" s="499"/>
      <c r="N287" s="497"/>
      <c r="O287" s="498"/>
      <c r="P287" s="498"/>
      <c r="Q287" s="498"/>
      <c r="R287" s="498"/>
      <c r="S287" s="498"/>
      <c r="T287" s="498"/>
      <c r="U287" s="498"/>
      <c r="V287" s="498"/>
      <c r="W287" s="498"/>
      <c r="X287" s="498"/>
      <c r="Y287" s="499"/>
      <c r="Z287" s="497"/>
      <c r="AA287" s="498"/>
      <c r="AB287" s="498"/>
      <c r="AC287" s="498"/>
      <c r="AD287" s="498"/>
      <c r="AE287" s="498"/>
      <c r="AF287" s="498"/>
      <c r="AG287" s="498"/>
      <c r="AH287" s="498"/>
      <c r="AI287" s="498"/>
      <c r="AJ287" s="498"/>
      <c r="AK287" s="499"/>
      <c r="AL287" s="497"/>
      <c r="AM287" s="498"/>
      <c r="AN287" s="498"/>
      <c r="AO287" s="498"/>
      <c r="AP287" s="498"/>
      <c r="AQ287" s="498"/>
      <c r="AR287" s="498"/>
      <c r="AS287" s="498"/>
      <c r="AT287" s="498"/>
      <c r="AU287" s="498"/>
      <c r="AV287" s="498"/>
      <c r="AW287" s="499"/>
    </row>
    <row r="288" spans="1:49" s="75" customFormat="1" ht="21" customHeight="1" thickBot="1" x14ac:dyDescent="0.3">
      <c r="A288" s="506"/>
      <c r="B288" s="469" t="str">
        <f>IF(ISBLANK(B286),"",CONCATENATE(LEFT(INDEX(B$71:B$102,MATCH(LEFT(B286,11)&amp;"*",B$71:B$102,0)+2),FIND("-",INDEX(B$71:B$102,MATCH(LEFT(B286,11)&amp;"*",B$71:B$102,0)+2))),A286))</f>
        <v/>
      </c>
      <c r="C288" s="470"/>
      <c r="D288" s="471"/>
      <c r="E288" s="193"/>
      <c r="F288" s="194"/>
      <c r="G288" s="195"/>
      <c r="H288" s="196"/>
      <c r="I288" s="196"/>
      <c r="J288" s="197"/>
      <c r="K288" s="198"/>
      <c r="L288" s="198"/>
      <c r="M288" s="198"/>
      <c r="N288" s="469" t="str">
        <f>IF(ISBLANK(N286),"",CONCATENATE(LEFT(INDEX(N$71:N$102,MATCH(LEFT(N286,11)&amp;"*",N$71:N$102,0)+2),FIND("-",INDEX(N$71:N$102,MATCH(LEFT(N286,11)&amp;"*",N$71:N$102,0)+2))),$A286))</f>
        <v/>
      </c>
      <c r="O288" s="470"/>
      <c r="P288" s="471"/>
      <c r="Q288" s="193"/>
      <c r="R288" s="194"/>
      <c r="S288" s="195"/>
      <c r="T288" s="196"/>
      <c r="U288" s="196"/>
      <c r="V288" s="197"/>
      <c r="W288" s="198"/>
      <c r="X288" s="194"/>
      <c r="Y288" s="198"/>
      <c r="Z288" s="469" t="str">
        <f>IF(ISBLANK(Z286),"",CONCATENATE(LEFT(INDEX(Z$71:Z$102,MATCH(LEFT(Z286,11)&amp;"*",Z$71:Z$102,0)+2),FIND("-",INDEX(Z$71:Z$102,MATCH(LEFT(Z286,11)&amp;"*",Z$71:Z$102,0)+2))),$A286))</f>
        <v/>
      </c>
      <c r="AA288" s="470"/>
      <c r="AB288" s="471"/>
      <c r="AC288" s="309"/>
      <c r="AD288" s="203"/>
      <c r="AE288" s="199"/>
      <c r="AF288" s="201"/>
      <c r="AG288" s="201"/>
      <c r="AH288" s="200"/>
      <c r="AI288" s="202"/>
      <c r="AJ288" s="202"/>
      <c r="AK288" s="203"/>
      <c r="AL288" s="469" t="str">
        <f>IF(ISBLANK(AL286),"",CONCATENATE(LEFT(INDEX(AL$71:AL$102,MATCH(LEFT(AL286,11)&amp;"*",AL$71:AL$102,0)+2),FIND("-",INDEX(AL$71:AL$102,MATCH(LEFT(AL286,11)&amp;"*",AL$71:AL$102,0)+2))),$A286))</f>
        <v/>
      </c>
      <c r="AM288" s="470"/>
      <c r="AN288" s="471"/>
      <c r="AO288" s="309"/>
      <c r="AP288" s="203"/>
      <c r="AQ288" s="204"/>
      <c r="AR288" s="201"/>
      <c r="AS288" s="201"/>
      <c r="AT288" s="200"/>
      <c r="AU288" s="202"/>
      <c r="AV288" s="202"/>
      <c r="AW288" s="203"/>
    </row>
    <row r="289" spans="1:49" s="75" customFormat="1" ht="21" customHeight="1" thickTop="1" x14ac:dyDescent="0.25">
      <c r="A289" s="504" t="s">
        <v>245</v>
      </c>
      <c r="B289" s="494"/>
      <c r="C289" s="495"/>
      <c r="D289" s="495"/>
      <c r="E289" s="495"/>
      <c r="F289" s="495"/>
      <c r="G289" s="495"/>
      <c r="H289" s="495"/>
      <c r="I289" s="495"/>
      <c r="J289" s="495"/>
      <c r="K289" s="495"/>
      <c r="L289" s="495"/>
      <c r="M289" s="496"/>
      <c r="N289" s="494"/>
      <c r="O289" s="495"/>
      <c r="P289" s="495"/>
      <c r="Q289" s="495"/>
      <c r="R289" s="495"/>
      <c r="S289" s="495"/>
      <c r="T289" s="495"/>
      <c r="U289" s="495"/>
      <c r="V289" s="495"/>
      <c r="W289" s="495"/>
      <c r="X289" s="495"/>
      <c r="Y289" s="496"/>
      <c r="Z289" s="494"/>
      <c r="AA289" s="495"/>
      <c r="AB289" s="495"/>
      <c r="AC289" s="495"/>
      <c r="AD289" s="495"/>
      <c r="AE289" s="495"/>
      <c r="AF289" s="495"/>
      <c r="AG289" s="495"/>
      <c r="AH289" s="495"/>
      <c r="AI289" s="495"/>
      <c r="AJ289" s="495"/>
      <c r="AK289" s="496"/>
      <c r="AL289" s="494"/>
      <c r="AM289" s="495"/>
      <c r="AN289" s="495"/>
      <c r="AO289" s="495"/>
      <c r="AP289" s="495"/>
      <c r="AQ289" s="495"/>
      <c r="AR289" s="495"/>
      <c r="AS289" s="495"/>
      <c r="AT289" s="495"/>
      <c r="AU289" s="495"/>
      <c r="AV289" s="495"/>
      <c r="AW289" s="496"/>
    </row>
    <row r="290" spans="1:49" s="75" customFormat="1" ht="21" customHeight="1" x14ac:dyDescent="0.25">
      <c r="A290" s="505"/>
      <c r="B290" s="497"/>
      <c r="C290" s="498"/>
      <c r="D290" s="498"/>
      <c r="E290" s="498"/>
      <c r="F290" s="498"/>
      <c r="G290" s="498"/>
      <c r="H290" s="498"/>
      <c r="I290" s="498"/>
      <c r="J290" s="498"/>
      <c r="K290" s="498"/>
      <c r="L290" s="498"/>
      <c r="M290" s="499"/>
      <c r="N290" s="497"/>
      <c r="O290" s="498"/>
      <c r="P290" s="498"/>
      <c r="Q290" s="498"/>
      <c r="R290" s="498"/>
      <c r="S290" s="498"/>
      <c r="T290" s="498"/>
      <c r="U290" s="498"/>
      <c r="V290" s="498"/>
      <c r="W290" s="498"/>
      <c r="X290" s="498"/>
      <c r="Y290" s="499"/>
      <c r="Z290" s="497"/>
      <c r="AA290" s="498"/>
      <c r="AB290" s="498"/>
      <c r="AC290" s="498"/>
      <c r="AD290" s="498"/>
      <c r="AE290" s="498"/>
      <c r="AF290" s="498"/>
      <c r="AG290" s="498"/>
      <c r="AH290" s="498"/>
      <c r="AI290" s="498"/>
      <c r="AJ290" s="498"/>
      <c r="AK290" s="499"/>
      <c r="AL290" s="497"/>
      <c r="AM290" s="498"/>
      <c r="AN290" s="498"/>
      <c r="AO290" s="498"/>
      <c r="AP290" s="498"/>
      <c r="AQ290" s="498"/>
      <c r="AR290" s="498"/>
      <c r="AS290" s="498"/>
      <c r="AT290" s="498"/>
      <c r="AU290" s="498"/>
      <c r="AV290" s="498"/>
      <c r="AW290" s="499"/>
    </row>
    <row r="291" spans="1:49" s="75" customFormat="1" ht="21" customHeight="1" thickBot="1" x14ac:dyDescent="0.3">
      <c r="A291" s="506"/>
      <c r="B291" s="469" t="str">
        <f>IF(ISBLANK(B289),"",CONCATENATE(LEFT(INDEX(B$71:B$102,MATCH(LEFT(B289,11)&amp;"*",B$71:B$102,0)+2),FIND("-",INDEX(B$71:B$102,MATCH(LEFT(B289,11)&amp;"*",B$71:B$102,0)+2))),A289))</f>
        <v/>
      </c>
      <c r="C291" s="470"/>
      <c r="D291" s="471"/>
      <c r="E291" s="193"/>
      <c r="F291" s="194"/>
      <c r="G291" s="195"/>
      <c r="H291" s="196"/>
      <c r="I291" s="196"/>
      <c r="J291" s="197"/>
      <c r="K291" s="198"/>
      <c r="L291" s="198"/>
      <c r="M291" s="198"/>
      <c r="N291" s="469" t="str">
        <f>IF(ISBLANK(N289),"",CONCATENATE(LEFT(INDEX(N$71:N$102,MATCH(LEFT(N289,11)&amp;"*",N$71:N$102,0)+2),FIND("-",INDEX(N$71:N$102,MATCH(LEFT(N289,11)&amp;"*",N$71:N$102,0)+2))),$A289))</f>
        <v/>
      </c>
      <c r="O291" s="470"/>
      <c r="P291" s="471"/>
      <c r="Q291" s="193"/>
      <c r="R291" s="194"/>
      <c r="S291" s="195"/>
      <c r="T291" s="196"/>
      <c r="U291" s="196"/>
      <c r="V291" s="197"/>
      <c r="W291" s="198"/>
      <c r="X291" s="194"/>
      <c r="Y291" s="198"/>
      <c r="Z291" s="469" t="str">
        <f>IF(ISBLANK(Z289),"",CONCATENATE(LEFT(INDEX(Z$71:Z$102,MATCH(LEFT(Z289,11)&amp;"*",Z$71:Z$102,0)+2),FIND("-",INDEX(Z$71:Z$102,MATCH(LEFT(Z289,11)&amp;"*",Z$71:Z$102,0)+2))),$A289))</f>
        <v/>
      </c>
      <c r="AA291" s="470"/>
      <c r="AB291" s="471"/>
      <c r="AC291" s="309"/>
      <c r="AD291" s="203"/>
      <c r="AE291" s="199"/>
      <c r="AF291" s="201"/>
      <c r="AG291" s="201"/>
      <c r="AH291" s="200"/>
      <c r="AI291" s="202"/>
      <c r="AJ291" s="202"/>
      <c r="AK291" s="213"/>
      <c r="AL291" s="469" t="str">
        <f>IF(ISBLANK(AL289),"",CONCATENATE(LEFT(INDEX(AL$71:AL$102,MATCH(LEFT(AL289,11)&amp;"*",AL$71:AL$102,0)+2),FIND("-",INDEX(AL$71:AL$102,MATCH(LEFT(AL289,11)&amp;"*",AL$71:AL$102,0)+2))),$A289))</f>
        <v/>
      </c>
      <c r="AM291" s="470"/>
      <c r="AN291" s="471"/>
      <c r="AO291" s="193"/>
      <c r="AP291" s="194"/>
      <c r="AQ291" s="195"/>
      <c r="AR291" s="196"/>
      <c r="AS291" s="196"/>
      <c r="AT291" s="197"/>
      <c r="AU291" s="198"/>
      <c r="AV291" s="194"/>
      <c r="AW291" s="198"/>
    </row>
    <row r="292" spans="1:49" s="75" customFormat="1" ht="21" customHeight="1" thickTop="1" x14ac:dyDescent="0.25">
      <c r="A292" s="504" t="s">
        <v>246</v>
      </c>
      <c r="B292" s="494"/>
      <c r="C292" s="495"/>
      <c r="D292" s="495"/>
      <c r="E292" s="495"/>
      <c r="F292" s="495"/>
      <c r="G292" s="495"/>
      <c r="H292" s="495"/>
      <c r="I292" s="495"/>
      <c r="J292" s="495"/>
      <c r="K292" s="495"/>
      <c r="L292" s="495"/>
      <c r="M292" s="496"/>
      <c r="N292" s="494"/>
      <c r="O292" s="495"/>
      <c r="P292" s="495"/>
      <c r="Q292" s="495"/>
      <c r="R292" s="495"/>
      <c r="S292" s="495"/>
      <c r="T292" s="495"/>
      <c r="U292" s="495"/>
      <c r="V292" s="495"/>
      <c r="W292" s="495"/>
      <c r="X292" s="495"/>
      <c r="Y292" s="496"/>
      <c r="Z292" s="494"/>
      <c r="AA292" s="495"/>
      <c r="AB292" s="495"/>
      <c r="AC292" s="495"/>
      <c r="AD292" s="495"/>
      <c r="AE292" s="495"/>
      <c r="AF292" s="495"/>
      <c r="AG292" s="495"/>
      <c r="AH292" s="495"/>
      <c r="AI292" s="495"/>
      <c r="AJ292" s="495"/>
      <c r="AK292" s="496"/>
      <c r="AL292" s="494"/>
      <c r="AM292" s="495"/>
      <c r="AN292" s="495"/>
      <c r="AO292" s="495"/>
      <c r="AP292" s="495"/>
      <c r="AQ292" s="495"/>
      <c r="AR292" s="495"/>
      <c r="AS292" s="495"/>
      <c r="AT292" s="495"/>
      <c r="AU292" s="495"/>
      <c r="AV292" s="495"/>
      <c r="AW292" s="496"/>
    </row>
    <row r="293" spans="1:49" s="75" customFormat="1" ht="21" customHeight="1" x14ac:dyDescent="0.25">
      <c r="A293" s="505"/>
      <c r="B293" s="497"/>
      <c r="C293" s="498"/>
      <c r="D293" s="498"/>
      <c r="E293" s="498"/>
      <c r="F293" s="498"/>
      <c r="G293" s="498"/>
      <c r="H293" s="498"/>
      <c r="I293" s="498"/>
      <c r="J293" s="498"/>
      <c r="K293" s="498"/>
      <c r="L293" s="498"/>
      <c r="M293" s="499"/>
      <c r="N293" s="497"/>
      <c r="O293" s="498"/>
      <c r="P293" s="498"/>
      <c r="Q293" s="498"/>
      <c r="R293" s="498"/>
      <c r="S293" s="498"/>
      <c r="T293" s="498"/>
      <c r="U293" s="498"/>
      <c r="V293" s="498"/>
      <c r="W293" s="498"/>
      <c r="X293" s="498"/>
      <c r="Y293" s="499"/>
      <c r="Z293" s="497"/>
      <c r="AA293" s="498"/>
      <c r="AB293" s="498"/>
      <c r="AC293" s="498"/>
      <c r="AD293" s="498"/>
      <c r="AE293" s="498"/>
      <c r="AF293" s="498"/>
      <c r="AG293" s="498"/>
      <c r="AH293" s="498"/>
      <c r="AI293" s="498"/>
      <c r="AJ293" s="498"/>
      <c r="AK293" s="499"/>
      <c r="AL293" s="497"/>
      <c r="AM293" s="498"/>
      <c r="AN293" s="498"/>
      <c r="AO293" s="498"/>
      <c r="AP293" s="498"/>
      <c r="AQ293" s="498"/>
      <c r="AR293" s="498"/>
      <c r="AS293" s="498"/>
      <c r="AT293" s="498"/>
      <c r="AU293" s="498"/>
      <c r="AV293" s="498"/>
      <c r="AW293" s="499"/>
    </row>
    <row r="294" spans="1:49" s="75" customFormat="1" ht="21" customHeight="1" thickBot="1" x14ac:dyDescent="0.3">
      <c r="A294" s="506"/>
      <c r="B294" s="469" t="str">
        <f>IF(ISBLANK(B292),"",CONCATENATE(LEFT(INDEX(B$71:B$102,MATCH(LEFT(B292,11)&amp;"*",B$71:B$102,0)+2),FIND("-",INDEX(B$71:B$102,MATCH(LEFT(B292,11)&amp;"*",B$71:B$102,0)+2))),A292))</f>
        <v/>
      </c>
      <c r="C294" s="470"/>
      <c r="D294" s="471"/>
      <c r="E294" s="193"/>
      <c r="F294" s="194"/>
      <c r="G294" s="195"/>
      <c r="H294" s="196"/>
      <c r="I294" s="196"/>
      <c r="J294" s="197"/>
      <c r="K294" s="198"/>
      <c r="L294" s="198"/>
      <c r="M294" s="198"/>
      <c r="N294" s="469" t="str">
        <f>IF(ISBLANK(N292),"",CONCATENATE(LEFT(INDEX(N$71:N$102,MATCH(LEFT(N292,11)&amp;"*",N$71:N$102,0)+2),FIND("-",INDEX(N$71:N$102,MATCH(LEFT(N292,11)&amp;"*",N$71:N$102,0)+2))),$A292))</f>
        <v/>
      </c>
      <c r="O294" s="470"/>
      <c r="P294" s="471"/>
      <c r="Q294" s="193"/>
      <c r="R294" s="194"/>
      <c r="S294" s="195"/>
      <c r="T294" s="196"/>
      <c r="U294" s="196"/>
      <c r="V294" s="197"/>
      <c r="W294" s="198"/>
      <c r="X294" s="194"/>
      <c r="Y294" s="198"/>
      <c r="Z294" s="469" t="str">
        <f>IF(ISBLANK(Z292),"",CONCATENATE(LEFT(INDEX(Z$71:Z$102,MATCH(LEFT(Z292,11)&amp;"*",Z$71:Z$102,0)+2),FIND("-",INDEX(Z$71:Z$102,MATCH(LEFT(Z292,11)&amp;"*",Z$71:Z$102,0)+2))),$A292))</f>
        <v/>
      </c>
      <c r="AA294" s="470"/>
      <c r="AB294" s="471"/>
      <c r="AC294" s="309"/>
      <c r="AD294" s="203"/>
      <c r="AE294" s="199"/>
      <c r="AF294" s="201"/>
      <c r="AG294" s="201"/>
      <c r="AH294" s="200"/>
      <c r="AI294" s="202"/>
      <c r="AJ294" s="202"/>
      <c r="AK294" s="213"/>
      <c r="AL294" s="469" t="str">
        <f>IF(ISBLANK(AL292),"",CONCATENATE(LEFT(INDEX(AL$71:AL$102,MATCH(LEFT(AL292,11)&amp;"*",AL$71:AL$102,0)+2),FIND("-",INDEX(AL$71:AL$102,MATCH(LEFT(AL292,11)&amp;"*",AL$71:AL$102,0)+2))),$A292))</f>
        <v/>
      </c>
      <c r="AM294" s="470"/>
      <c r="AN294" s="471"/>
      <c r="AO294" s="193"/>
      <c r="AP294" s="194"/>
      <c r="AQ294" s="195"/>
      <c r="AR294" s="196"/>
      <c r="AS294" s="196"/>
      <c r="AT294" s="197"/>
      <c r="AU294" s="198"/>
      <c r="AV294" s="194"/>
      <c r="AW294" s="198"/>
    </row>
    <row r="295" spans="1:49" s="75" customFormat="1" ht="21" customHeight="1" thickTop="1" x14ac:dyDescent="0.25">
      <c r="A295" s="504" t="s">
        <v>247</v>
      </c>
      <c r="B295" s="494"/>
      <c r="C295" s="495"/>
      <c r="D295" s="495"/>
      <c r="E295" s="495"/>
      <c r="F295" s="495"/>
      <c r="G295" s="495"/>
      <c r="H295" s="495"/>
      <c r="I295" s="495"/>
      <c r="J295" s="495"/>
      <c r="K295" s="495"/>
      <c r="L295" s="495"/>
      <c r="M295" s="496"/>
      <c r="N295" s="494"/>
      <c r="O295" s="495"/>
      <c r="P295" s="495"/>
      <c r="Q295" s="495"/>
      <c r="R295" s="495"/>
      <c r="S295" s="495"/>
      <c r="T295" s="495"/>
      <c r="U295" s="495"/>
      <c r="V295" s="495"/>
      <c r="W295" s="495"/>
      <c r="X295" s="495"/>
      <c r="Y295" s="496"/>
      <c r="Z295" s="494"/>
      <c r="AA295" s="495"/>
      <c r="AB295" s="495"/>
      <c r="AC295" s="495"/>
      <c r="AD295" s="495"/>
      <c r="AE295" s="495"/>
      <c r="AF295" s="495"/>
      <c r="AG295" s="495"/>
      <c r="AH295" s="495"/>
      <c r="AI295" s="495"/>
      <c r="AJ295" s="495"/>
      <c r="AK295" s="496"/>
      <c r="AL295" s="494"/>
      <c r="AM295" s="495"/>
      <c r="AN295" s="495"/>
      <c r="AO295" s="495"/>
      <c r="AP295" s="495"/>
      <c r="AQ295" s="495"/>
      <c r="AR295" s="495"/>
      <c r="AS295" s="495"/>
      <c r="AT295" s="495"/>
      <c r="AU295" s="495"/>
      <c r="AV295" s="495"/>
      <c r="AW295" s="496"/>
    </row>
    <row r="296" spans="1:49" s="75" customFormat="1" ht="21" customHeight="1" x14ac:dyDescent="0.25">
      <c r="A296" s="505"/>
      <c r="B296" s="497"/>
      <c r="C296" s="498"/>
      <c r="D296" s="498"/>
      <c r="E296" s="498"/>
      <c r="F296" s="498"/>
      <c r="G296" s="498"/>
      <c r="H296" s="498"/>
      <c r="I296" s="498"/>
      <c r="J296" s="498"/>
      <c r="K296" s="498"/>
      <c r="L296" s="498"/>
      <c r="M296" s="499"/>
      <c r="N296" s="497"/>
      <c r="O296" s="498"/>
      <c r="P296" s="498"/>
      <c r="Q296" s="498"/>
      <c r="R296" s="498"/>
      <c r="S296" s="498"/>
      <c r="T296" s="498"/>
      <c r="U296" s="498"/>
      <c r="V296" s="498"/>
      <c r="W296" s="498"/>
      <c r="X296" s="498"/>
      <c r="Y296" s="499"/>
      <c r="Z296" s="497"/>
      <c r="AA296" s="498"/>
      <c r="AB296" s="498"/>
      <c r="AC296" s="498"/>
      <c r="AD296" s="498"/>
      <c r="AE296" s="498"/>
      <c r="AF296" s="498"/>
      <c r="AG296" s="498"/>
      <c r="AH296" s="498"/>
      <c r="AI296" s="498"/>
      <c r="AJ296" s="498"/>
      <c r="AK296" s="499"/>
      <c r="AL296" s="497"/>
      <c r="AM296" s="498"/>
      <c r="AN296" s="498"/>
      <c r="AO296" s="498"/>
      <c r="AP296" s="498"/>
      <c r="AQ296" s="498"/>
      <c r="AR296" s="498"/>
      <c r="AS296" s="498"/>
      <c r="AT296" s="498"/>
      <c r="AU296" s="498"/>
      <c r="AV296" s="498"/>
      <c r="AW296" s="499"/>
    </row>
    <row r="297" spans="1:49" s="75" customFormat="1" ht="21" customHeight="1" thickBot="1" x14ac:dyDescent="0.3">
      <c r="A297" s="506"/>
      <c r="B297" s="469" t="str">
        <f>IF(ISBLANK(B295),"",CONCATENATE(LEFT(INDEX(B$71:B$102,MATCH(LEFT(B295,11)&amp;"*",B$71:B$102,0)+2),FIND("-",INDEX(B$71:B$102,MATCH(LEFT(B295,11)&amp;"*",B$71:B$102,0)+2))),A295))</f>
        <v/>
      </c>
      <c r="C297" s="470"/>
      <c r="D297" s="471"/>
      <c r="E297" s="193"/>
      <c r="F297" s="194"/>
      <c r="G297" s="195"/>
      <c r="H297" s="196"/>
      <c r="I297" s="196"/>
      <c r="J297" s="197"/>
      <c r="K297" s="198"/>
      <c r="L297" s="198"/>
      <c r="M297" s="198"/>
      <c r="N297" s="469" t="str">
        <f>IF(ISBLANK(N295),"",CONCATENATE(LEFT(INDEX(N$71:N$102,MATCH(LEFT(N295,11)&amp;"*",N$71:N$102,0)+2),FIND("-",INDEX(N$71:N$102,MATCH(LEFT(N295,11)&amp;"*",N$71:N$102,0)+2))),$A295))</f>
        <v/>
      </c>
      <c r="O297" s="470"/>
      <c r="P297" s="471"/>
      <c r="Q297" s="193"/>
      <c r="R297" s="194"/>
      <c r="S297" s="195"/>
      <c r="T297" s="196"/>
      <c r="U297" s="196"/>
      <c r="V297" s="197"/>
      <c r="W297" s="198"/>
      <c r="X297" s="194"/>
      <c r="Y297" s="198"/>
      <c r="Z297" s="469" t="str">
        <f>IF(ISBLANK(Z295),"",CONCATENATE(LEFT(INDEX(Z$71:Z$102,MATCH(LEFT(Z295,11)&amp;"*",Z$71:Z$102,0)+2),FIND("-",INDEX(Z$71:Z$102,MATCH(LEFT(Z295,11)&amp;"*",Z$71:Z$102,0)+2))),$A295))</f>
        <v/>
      </c>
      <c r="AA297" s="470"/>
      <c r="AB297" s="471"/>
      <c r="AC297" s="309"/>
      <c r="AD297" s="203"/>
      <c r="AE297" s="199"/>
      <c r="AF297" s="201"/>
      <c r="AG297" s="201"/>
      <c r="AH297" s="200"/>
      <c r="AI297" s="202"/>
      <c r="AJ297" s="202"/>
      <c r="AK297" s="214"/>
      <c r="AL297" s="469" t="str">
        <f>IF(ISBLANK(AL295),"",CONCATENATE(LEFT(INDEX(AL$71:AL$102,MATCH(LEFT(AL295,11)&amp;"*",AL$71:AL$102,0)+2),FIND("-",INDEX(AL$71:AL$102,MATCH(LEFT(AL295,11)&amp;"*",AL$71:AL$102,0)+2))),$A295))</f>
        <v/>
      </c>
      <c r="AM297" s="470"/>
      <c r="AN297" s="471"/>
      <c r="AO297" s="193"/>
      <c r="AP297" s="194"/>
      <c r="AQ297" s="195"/>
      <c r="AR297" s="196"/>
      <c r="AS297" s="196"/>
      <c r="AT297" s="197"/>
      <c r="AU297" s="198"/>
      <c r="AV297" s="194"/>
      <c r="AW297" s="198"/>
    </row>
    <row r="298" spans="1:49" s="75" customFormat="1" ht="21" customHeight="1" thickTop="1" x14ac:dyDescent="0.25">
      <c r="A298" s="504" t="s">
        <v>251</v>
      </c>
      <c r="B298" s="494"/>
      <c r="C298" s="495"/>
      <c r="D298" s="495"/>
      <c r="E298" s="495"/>
      <c r="F298" s="495"/>
      <c r="G298" s="495"/>
      <c r="H298" s="495"/>
      <c r="I298" s="495"/>
      <c r="J298" s="495"/>
      <c r="K298" s="495"/>
      <c r="L298" s="495"/>
      <c r="M298" s="496"/>
      <c r="N298" s="494"/>
      <c r="O298" s="495"/>
      <c r="P298" s="495"/>
      <c r="Q298" s="495"/>
      <c r="R298" s="495"/>
      <c r="S298" s="495"/>
      <c r="T298" s="495"/>
      <c r="U298" s="495"/>
      <c r="V298" s="495"/>
      <c r="W298" s="495"/>
      <c r="X298" s="495"/>
      <c r="Y298" s="496"/>
      <c r="Z298" s="494"/>
      <c r="AA298" s="495"/>
      <c r="AB298" s="495"/>
      <c r="AC298" s="495"/>
      <c r="AD298" s="495"/>
      <c r="AE298" s="495"/>
      <c r="AF298" s="495"/>
      <c r="AG298" s="495"/>
      <c r="AH298" s="495"/>
      <c r="AI298" s="495"/>
      <c r="AJ298" s="495"/>
      <c r="AK298" s="496"/>
      <c r="AL298" s="494"/>
      <c r="AM298" s="495"/>
      <c r="AN298" s="495"/>
      <c r="AO298" s="495"/>
      <c r="AP298" s="495"/>
      <c r="AQ298" s="495"/>
      <c r="AR298" s="495"/>
      <c r="AS298" s="495"/>
      <c r="AT298" s="495"/>
      <c r="AU298" s="495"/>
      <c r="AV298" s="495"/>
      <c r="AW298" s="496"/>
    </row>
    <row r="299" spans="1:49" s="75" customFormat="1" ht="21" customHeight="1" x14ac:dyDescent="0.25">
      <c r="A299" s="505"/>
      <c r="B299" s="497"/>
      <c r="C299" s="498"/>
      <c r="D299" s="498"/>
      <c r="E299" s="498"/>
      <c r="F299" s="498"/>
      <c r="G299" s="498"/>
      <c r="H299" s="498"/>
      <c r="I299" s="498"/>
      <c r="J299" s="498"/>
      <c r="K299" s="498"/>
      <c r="L299" s="498"/>
      <c r="M299" s="499"/>
      <c r="N299" s="497"/>
      <c r="O299" s="498"/>
      <c r="P299" s="498"/>
      <c r="Q299" s="498"/>
      <c r="R299" s="498"/>
      <c r="S299" s="498"/>
      <c r="T299" s="498"/>
      <c r="U299" s="498"/>
      <c r="V299" s="498"/>
      <c r="W299" s="498"/>
      <c r="X299" s="498"/>
      <c r="Y299" s="499"/>
      <c r="Z299" s="497"/>
      <c r="AA299" s="498"/>
      <c r="AB299" s="498"/>
      <c r="AC299" s="498"/>
      <c r="AD299" s="498"/>
      <c r="AE299" s="498"/>
      <c r="AF299" s="498"/>
      <c r="AG299" s="498"/>
      <c r="AH299" s="498"/>
      <c r="AI299" s="498"/>
      <c r="AJ299" s="498"/>
      <c r="AK299" s="499"/>
      <c r="AL299" s="497"/>
      <c r="AM299" s="498"/>
      <c r="AN299" s="498"/>
      <c r="AO299" s="498"/>
      <c r="AP299" s="498"/>
      <c r="AQ299" s="498"/>
      <c r="AR299" s="498"/>
      <c r="AS299" s="498"/>
      <c r="AT299" s="498"/>
      <c r="AU299" s="498"/>
      <c r="AV299" s="498"/>
      <c r="AW299" s="499"/>
    </row>
    <row r="300" spans="1:49" s="75" customFormat="1" ht="21" customHeight="1" thickBot="1" x14ac:dyDescent="0.3">
      <c r="A300" s="506"/>
      <c r="B300" s="469" t="str">
        <f>IF(ISBLANK(B298),"",CONCATENATE(LEFT(INDEX(B$71:B$102,MATCH(LEFT(B298,11)&amp;"*",B$71:B$102,0)+2),FIND("-",INDEX(B$71:B$102,MATCH(LEFT(B298,11)&amp;"*",B$71:B$102,0)+2))),A298))</f>
        <v/>
      </c>
      <c r="C300" s="470"/>
      <c r="D300" s="471"/>
      <c r="E300" s="193"/>
      <c r="F300" s="194"/>
      <c r="G300" s="195"/>
      <c r="H300" s="196"/>
      <c r="I300" s="196"/>
      <c r="J300" s="197"/>
      <c r="K300" s="198"/>
      <c r="L300" s="198"/>
      <c r="M300" s="198"/>
      <c r="N300" s="469" t="str">
        <f>IF(ISBLANK(N298),"",CONCATENATE(LEFT(INDEX(N$71:N$102,MATCH(LEFT(N298,11)&amp;"*",N$71:N$102,0)+2),FIND("-",INDEX(N$71:N$102,MATCH(LEFT(N298,11)&amp;"*",N$71:N$102,0)+2))),$A298))</f>
        <v/>
      </c>
      <c r="O300" s="470"/>
      <c r="P300" s="471"/>
      <c r="Q300" s="193"/>
      <c r="R300" s="194"/>
      <c r="S300" s="195"/>
      <c r="T300" s="196"/>
      <c r="U300" s="196"/>
      <c r="V300" s="197"/>
      <c r="W300" s="198"/>
      <c r="X300" s="194"/>
      <c r="Y300" s="198"/>
      <c r="Z300" s="469" t="str">
        <f>IF(ISBLANK(Z298),"",CONCATENATE(LEFT(INDEX(Z$71:Z$102,MATCH(LEFT(Z298,11)&amp;"*",Z$71:Z$102,0)+2),FIND("-",INDEX(Z$71:Z$102,MATCH(LEFT(Z298,11)&amp;"*",Z$71:Z$102,0)+2))),$A298))</f>
        <v/>
      </c>
      <c r="AA300" s="470"/>
      <c r="AB300" s="471"/>
      <c r="AC300" s="309"/>
      <c r="AD300" s="203"/>
      <c r="AE300" s="199"/>
      <c r="AF300" s="201"/>
      <c r="AG300" s="201"/>
      <c r="AH300" s="200"/>
      <c r="AI300" s="202"/>
      <c r="AJ300" s="202"/>
      <c r="AK300" s="214"/>
      <c r="AL300" s="469" t="str">
        <f>IF(ISBLANK(AL298),"",CONCATENATE(LEFT(INDEX(AL$71:AL$102,MATCH(LEFT(AL298,11)&amp;"*",AL$71:AL$102,0)+2),FIND("-",INDEX(AL$71:AL$102,MATCH(LEFT(AL298,11)&amp;"*",AL$71:AL$102,0)+2))),$A298))</f>
        <v/>
      </c>
      <c r="AM300" s="470"/>
      <c r="AN300" s="471"/>
      <c r="AO300" s="193"/>
      <c r="AP300" s="194"/>
      <c r="AQ300" s="195"/>
      <c r="AR300" s="196"/>
      <c r="AS300" s="196"/>
      <c r="AT300" s="197"/>
      <c r="AU300" s="198"/>
      <c r="AV300" s="194"/>
      <c r="AW300" s="198"/>
    </row>
    <row r="301" spans="1:49" s="75" customFormat="1" ht="21" customHeight="1" thickTop="1" x14ac:dyDescent="0.25">
      <c r="A301" s="504" t="s">
        <v>252</v>
      </c>
      <c r="B301" s="494"/>
      <c r="C301" s="495"/>
      <c r="D301" s="495"/>
      <c r="E301" s="495"/>
      <c r="F301" s="495"/>
      <c r="G301" s="495"/>
      <c r="H301" s="495"/>
      <c r="I301" s="495"/>
      <c r="J301" s="495"/>
      <c r="K301" s="495"/>
      <c r="L301" s="495"/>
      <c r="M301" s="496"/>
      <c r="N301" s="494"/>
      <c r="O301" s="495"/>
      <c r="P301" s="495"/>
      <c r="Q301" s="495"/>
      <c r="R301" s="495"/>
      <c r="S301" s="495"/>
      <c r="T301" s="495"/>
      <c r="U301" s="495"/>
      <c r="V301" s="495"/>
      <c r="W301" s="495"/>
      <c r="X301" s="495"/>
      <c r="Y301" s="496"/>
      <c r="Z301" s="494"/>
      <c r="AA301" s="495"/>
      <c r="AB301" s="495"/>
      <c r="AC301" s="495"/>
      <c r="AD301" s="495"/>
      <c r="AE301" s="495"/>
      <c r="AF301" s="495"/>
      <c r="AG301" s="495"/>
      <c r="AH301" s="495"/>
      <c r="AI301" s="495"/>
      <c r="AJ301" s="495"/>
      <c r="AK301" s="496"/>
      <c r="AL301" s="494"/>
      <c r="AM301" s="495"/>
      <c r="AN301" s="495"/>
      <c r="AO301" s="495"/>
      <c r="AP301" s="495"/>
      <c r="AQ301" s="495"/>
      <c r="AR301" s="495"/>
      <c r="AS301" s="495"/>
      <c r="AT301" s="495"/>
      <c r="AU301" s="495"/>
      <c r="AV301" s="495"/>
      <c r="AW301" s="496"/>
    </row>
    <row r="302" spans="1:49" s="75" customFormat="1" ht="21" customHeight="1" x14ac:dyDescent="0.25">
      <c r="A302" s="505"/>
      <c r="B302" s="497"/>
      <c r="C302" s="498"/>
      <c r="D302" s="498"/>
      <c r="E302" s="498"/>
      <c r="F302" s="498"/>
      <c r="G302" s="498"/>
      <c r="H302" s="498"/>
      <c r="I302" s="498"/>
      <c r="J302" s="498"/>
      <c r="K302" s="498"/>
      <c r="L302" s="498"/>
      <c r="M302" s="499"/>
      <c r="N302" s="497"/>
      <c r="O302" s="498"/>
      <c r="P302" s="498"/>
      <c r="Q302" s="498"/>
      <c r="R302" s="498"/>
      <c r="S302" s="498"/>
      <c r="T302" s="498"/>
      <c r="U302" s="498"/>
      <c r="V302" s="498"/>
      <c r="W302" s="498"/>
      <c r="X302" s="498"/>
      <c r="Y302" s="499"/>
      <c r="Z302" s="497"/>
      <c r="AA302" s="498"/>
      <c r="AB302" s="498"/>
      <c r="AC302" s="498"/>
      <c r="AD302" s="498"/>
      <c r="AE302" s="498"/>
      <c r="AF302" s="498"/>
      <c r="AG302" s="498"/>
      <c r="AH302" s="498"/>
      <c r="AI302" s="498"/>
      <c r="AJ302" s="498"/>
      <c r="AK302" s="499"/>
      <c r="AL302" s="497"/>
      <c r="AM302" s="498"/>
      <c r="AN302" s="498"/>
      <c r="AO302" s="498"/>
      <c r="AP302" s="498"/>
      <c r="AQ302" s="498"/>
      <c r="AR302" s="498"/>
      <c r="AS302" s="498"/>
      <c r="AT302" s="498"/>
      <c r="AU302" s="498"/>
      <c r="AV302" s="498"/>
      <c r="AW302" s="499"/>
    </row>
    <row r="303" spans="1:49" s="78" customFormat="1" ht="21" customHeight="1" thickBot="1" x14ac:dyDescent="0.25">
      <c r="A303" s="506"/>
      <c r="B303" s="469" t="str">
        <f>IF(ISBLANK(B301),"",CONCATENATE(LEFT(INDEX(B$71:B$102,MATCH(LEFT(B301,11)&amp;"*",B$71:B$102,0)+2),FIND("-",INDEX(B$71:B$102,MATCH(LEFT(B301,11)&amp;"*",B$71:B$102,0)+2))),A301))</f>
        <v/>
      </c>
      <c r="C303" s="470"/>
      <c r="D303" s="471"/>
      <c r="E303" s="193"/>
      <c r="F303" s="194"/>
      <c r="G303" s="195"/>
      <c r="H303" s="196"/>
      <c r="I303" s="196"/>
      <c r="J303" s="197"/>
      <c r="K303" s="198"/>
      <c r="L303" s="198"/>
      <c r="M303" s="198"/>
      <c r="N303" s="469" t="str">
        <f>IF(ISBLANK(N301),"",CONCATENATE(LEFT(INDEX(N$71:N$102,MATCH(LEFT(N301,11)&amp;"*",N$71:N$102,0)+2),FIND("-",INDEX(N$71:N$102,MATCH(LEFT(N301,11)&amp;"*",N$71:N$102,0)+2))),$A301))</f>
        <v/>
      </c>
      <c r="O303" s="470"/>
      <c r="P303" s="471"/>
      <c r="Q303" s="193"/>
      <c r="R303" s="194"/>
      <c r="S303" s="195"/>
      <c r="T303" s="196"/>
      <c r="U303" s="196"/>
      <c r="V303" s="197"/>
      <c r="W303" s="198"/>
      <c r="X303" s="194"/>
      <c r="Y303" s="198"/>
      <c r="Z303" s="469" t="str">
        <f>IF(ISBLANK(Z301),"",CONCATENATE(LEFT(INDEX(Z$71:Z$102,MATCH(LEFT(Z301,11)&amp;"*",Z$71:Z$102,0)+2),FIND("-",INDEX(Z$71:Z$102,MATCH(LEFT(Z301,11)&amp;"*",Z$71:Z$102,0)+2))),$A301))</f>
        <v/>
      </c>
      <c r="AA303" s="470"/>
      <c r="AB303" s="471"/>
      <c r="AC303" s="309"/>
      <c r="AD303" s="203"/>
      <c r="AE303" s="199"/>
      <c r="AF303" s="201"/>
      <c r="AG303" s="201"/>
      <c r="AH303" s="200"/>
      <c r="AI303" s="202"/>
      <c r="AJ303" s="202"/>
      <c r="AK303" s="214"/>
      <c r="AL303" s="469" t="str">
        <f>IF(ISBLANK(AL301),"",CONCATENATE(LEFT(INDEX(AL$71:AL$102,MATCH(LEFT(AL301,11)&amp;"*",AL$71:AL$102,0)+2),FIND("-",INDEX(AL$71:AL$102,MATCH(LEFT(AL301,11)&amp;"*",AL$71:AL$102,0)+2))),$A301))</f>
        <v/>
      </c>
      <c r="AM303" s="470"/>
      <c r="AN303" s="47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0" t="s">
        <v>89</v>
      </c>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1"/>
      <c r="AL305" s="581"/>
      <c r="AM305" s="581"/>
      <c r="AN305" s="581"/>
      <c r="AO305" s="581"/>
      <c r="AP305" s="581"/>
      <c r="AQ305" s="581"/>
      <c r="AR305" s="582"/>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59" t="s">
        <v>291</v>
      </c>
      <c r="B307" s="459"/>
      <c r="C307" s="459"/>
      <c r="D307" s="459"/>
      <c r="E307" s="459"/>
      <c r="F307" s="459"/>
      <c r="G307" s="459"/>
      <c r="H307" s="459"/>
      <c r="I307" s="459"/>
      <c r="J307" s="459"/>
      <c r="K307" s="459"/>
      <c r="L307" s="459"/>
      <c r="M307" s="459"/>
      <c r="N307" s="459"/>
      <c r="O307" s="459"/>
      <c r="P307" s="459"/>
      <c r="Q307" s="459"/>
      <c r="R307" s="459"/>
      <c r="S307" s="459"/>
      <c r="T307" s="459"/>
      <c r="U307" s="459"/>
      <c r="V307" s="459"/>
      <c r="W307" s="459"/>
      <c r="X307" s="459"/>
      <c r="Y307" s="459"/>
      <c r="Z307" s="459"/>
      <c r="AA307" s="459"/>
      <c r="AB307" s="459"/>
      <c r="AC307" s="459"/>
      <c r="AD307" s="459"/>
      <c r="AE307" s="459"/>
      <c r="AF307" s="459"/>
      <c r="AG307" s="459"/>
      <c r="AH307" s="459"/>
      <c r="AI307" s="459"/>
      <c r="AJ307" s="459"/>
      <c r="AK307" s="459"/>
      <c r="AL307" s="459"/>
      <c r="AM307" s="459"/>
      <c r="AN307" s="459"/>
      <c r="AO307" s="459"/>
      <c r="AP307" s="459"/>
      <c r="AQ307" s="459"/>
      <c r="AR307" s="459"/>
      <c r="AS307" s="459"/>
      <c r="AT307" s="459"/>
      <c r="AU307" s="459"/>
      <c r="AV307" s="459"/>
      <c r="AW307" s="459"/>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3" t="s">
        <v>39</v>
      </c>
      <c r="C309" s="463"/>
      <c r="D309" s="463"/>
      <c r="E309" s="463"/>
      <c r="F309" s="463"/>
      <c r="G309" s="463"/>
      <c r="H309" s="463"/>
      <c r="I309" s="463"/>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3" t="s">
        <v>42</v>
      </c>
      <c r="AO309" s="463"/>
      <c r="AP309" s="463"/>
      <c r="AQ309" s="463"/>
      <c r="AR309" s="463"/>
      <c r="AS309" s="463"/>
      <c r="AT309" s="463"/>
      <c r="AU309" s="463"/>
      <c r="AV309" s="48"/>
      <c r="AW309" s="48"/>
    </row>
    <row r="310" spans="1:49" s="78" customFormat="1" ht="21" customHeight="1" x14ac:dyDescent="0.2">
      <c r="A310" s="59"/>
      <c r="B310" s="464" t="str">
        <f>Coperta!B$46</f>
        <v>Conf.univ.dr.ing. Florin DRĂGAN</v>
      </c>
      <c r="C310" s="464"/>
      <c r="D310" s="464"/>
      <c r="E310" s="464"/>
      <c r="F310" s="464"/>
      <c r="G310" s="464"/>
      <c r="H310" s="464"/>
      <c r="I310" s="464"/>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4" t="str">
        <f>Coperta!N$46</f>
        <v>Conf.univ.dr.ing. Virgil STOICA</v>
      </c>
      <c r="AO310" s="464"/>
      <c r="AP310" s="464"/>
      <c r="AQ310" s="464"/>
      <c r="AR310" s="464"/>
      <c r="AS310" s="464"/>
      <c r="AT310" s="464"/>
      <c r="AU310" s="464"/>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instalații pentru agricultură și industrie alimentară</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3" t="s">
        <v>0</v>
      </c>
      <c r="B323" s="503"/>
      <c r="C323" s="503"/>
      <c r="D323" s="503"/>
      <c r="E323" s="503"/>
      <c r="F323" s="503"/>
      <c r="G323" s="503"/>
      <c r="H323" s="503"/>
      <c r="I323" s="503"/>
      <c r="J323" s="503"/>
      <c r="K323" s="503"/>
      <c r="L323" s="503"/>
      <c r="M323" s="503"/>
      <c r="N323" s="503"/>
      <c r="O323" s="503"/>
      <c r="P323" s="503"/>
      <c r="Q323" s="503"/>
      <c r="R323" s="503"/>
      <c r="S323" s="503"/>
      <c r="T323" s="503"/>
      <c r="U323" s="503"/>
      <c r="V323" s="503"/>
      <c r="W323" s="503"/>
      <c r="X323" s="503"/>
      <c r="Y323" s="503"/>
      <c r="Z323" s="503"/>
      <c r="AA323" s="503"/>
      <c r="AB323" s="503"/>
      <c r="AC323" s="503"/>
      <c r="AD323" s="503"/>
      <c r="AE323" s="503"/>
      <c r="AF323" s="503"/>
      <c r="AG323" s="503"/>
      <c r="AH323" s="503"/>
      <c r="AI323" s="503"/>
      <c r="AJ323" s="503"/>
      <c r="AK323" s="503"/>
      <c r="AL323" s="503"/>
      <c r="AM323" s="503"/>
      <c r="AN323" s="503"/>
      <c r="AO323" s="503"/>
      <c r="AP323" s="503"/>
      <c r="AQ323" s="503"/>
      <c r="AR323" s="503"/>
      <c r="AS323" s="503"/>
      <c r="AT323" s="503"/>
      <c r="AU323" s="503"/>
      <c r="AV323" s="503"/>
      <c r="AW323" s="503"/>
    </row>
    <row r="324" spans="1:49" s="11" customFormat="1" ht="21" customHeight="1" thickBot="1" x14ac:dyDescent="0.3">
      <c r="A324" s="503" t="str">
        <f>A16</f>
        <v>Pentru seria de studenti 2021-2025</v>
      </c>
      <c r="B324" s="503"/>
      <c r="C324" s="503"/>
      <c r="D324" s="503"/>
      <c r="E324" s="503"/>
      <c r="F324" s="503"/>
      <c r="G324" s="503"/>
      <c r="H324" s="503"/>
      <c r="I324" s="503"/>
      <c r="J324" s="503"/>
      <c r="K324" s="503"/>
      <c r="L324" s="503"/>
      <c r="M324" s="503"/>
      <c r="N324" s="503"/>
      <c r="O324" s="503"/>
      <c r="P324" s="503"/>
      <c r="Q324" s="503"/>
      <c r="R324" s="503"/>
      <c r="S324" s="503"/>
      <c r="T324" s="503"/>
      <c r="U324" s="503"/>
      <c r="V324" s="503"/>
      <c r="W324" s="503"/>
      <c r="X324" s="503"/>
      <c r="Y324" s="503"/>
      <c r="Z324" s="503"/>
      <c r="AA324" s="503"/>
      <c r="AB324" s="503"/>
      <c r="AC324" s="503"/>
      <c r="AD324" s="503"/>
      <c r="AE324" s="503"/>
      <c r="AF324" s="503"/>
      <c r="AG324" s="503"/>
      <c r="AH324" s="503"/>
      <c r="AI324" s="503"/>
      <c r="AJ324" s="503"/>
      <c r="AK324" s="503"/>
      <c r="AL324" s="503"/>
      <c r="AM324" s="503"/>
      <c r="AN324" s="503"/>
      <c r="AO324" s="503"/>
      <c r="AP324" s="503"/>
      <c r="AQ324" s="503"/>
      <c r="AR324" s="503"/>
      <c r="AS324" s="503"/>
      <c r="AT324" s="503"/>
      <c r="AU324" s="503"/>
      <c r="AV324" s="503"/>
      <c r="AW324" s="503"/>
    </row>
    <row r="325" spans="1:49" s="11" customFormat="1" ht="21" customHeight="1" thickTop="1" thickBot="1" x14ac:dyDescent="0.3">
      <c r="B325" s="456" t="str">
        <f>B17</f>
        <v>ANUL I (2021-2022)</v>
      </c>
      <c r="C325" s="457"/>
      <c r="D325" s="457"/>
      <c r="E325" s="457"/>
      <c r="F325" s="457"/>
      <c r="G325" s="457"/>
      <c r="H325" s="457"/>
      <c r="I325" s="457"/>
      <c r="J325" s="457"/>
      <c r="K325" s="457"/>
      <c r="L325" s="457"/>
      <c r="M325" s="457"/>
      <c r="N325" s="457"/>
      <c r="O325" s="457"/>
      <c r="P325" s="457"/>
      <c r="Q325" s="457"/>
      <c r="R325" s="457"/>
      <c r="S325" s="457"/>
      <c r="T325" s="457"/>
      <c r="U325" s="457"/>
      <c r="V325" s="457"/>
      <c r="W325" s="457"/>
      <c r="X325" s="457"/>
      <c r="Y325" s="457"/>
      <c r="Z325" s="456" t="str">
        <f>Z17</f>
        <v>ANUL II (2022-2023)</v>
      </c>
      <c r="AA325" s="457"/>
      <c r="AB325" s="457"/>
      <c r="AC325" s="457"/>
      <c r="AD325" s="457"/>
      <c r="AE325" s="457"/>
      <c r="AF325" s="457"/>
      <c r="AG325" s="457"/>
      <c r="AH325" s="457"/>
      <c r="AI325" s="457"/>
      <c r="AJ325" s="457"/>
      <c r="AK325" s="457"/>
      <c r="AL325" s="457"/>
      <c r="AM325" s="457"/>
      <c r="AN325" s="457"/>
      <c r="AO325" s="457"/>
      <c r="AP325" s="457"/>
      <c r="AQ325" s="457"/>
      <c r="AR325" s="457"/>
      <c r="AS325" s="457"/>
      <c r="AT325" s="457"/>
      <c r="AU325" s="457"/>
      <c r="AV325" s="457"/>
      <c r="AW325" s="457"/>
    </row>
    <row r="326" spans="1:49" s="11" customFormat="1" ht="21" customHeight="1" thickTop="1" thickBot="1" x14ac:dyDescent="0.3">
      <c r="A326" s="18"/>
      <c r="B326" s="456" t="s">
        <v>1</v>
      </c>
      <c r="C326" s="457"/>
      <c r="D326" s="457"/>
      <c r="E326" s="457"/>
      <c r="F326" s="457"/>
      <c r="G326" s="457"/>
      <c r="H326" s="457"/>
      <c r="I326" s="457"/>
      <c r="J326" s="457"/>
      <c r="K326" s="457"/>
      <c r="L326" s="457"/>
      <c r="M326" s="457"/>
      <c r="N326" s="456" t="s">
        <v>2</v>
      </c>
      <c r="O326" s="457"/>
      <c r="P326" s="457"/>
      <c r="Q326" s="457"/>
      <c r="R326" s="457"/>
      <c r="S326" s="457"/>
      <c r="T326" s="457"/>
      <c r="U326" s="457"/>
      <c r="V326" s="457"/>
      <c r="W326" s="457"/>
      <c r="X326" s="457"/>
      <c r="Y326" s="457"/>
      <c r="Z326" s="456" t="s">
        <v>3</v>
      </c>
      <c r="AA326" s="457"/>
      <c r="AB326" s="457"/>
      <c r="AC326" s="457"/>
      <c r="AD326" s="457"/>
      <c r="AE326" s="457"/>
      <c r="AF326" s="457"/>
      <c r="AG326" s="457"/>
      <c r="AH326" s="457"/>
      <c r="AI326" s="457"/>
      <c r="AJ326" s="457"/>
      <c r="AK326" s="457"/>
      <c r="AL326" s="456" t="s">
        <v>4</v>
      </c>
      <c r="AM326" s="457"/>
      <c r="AN326" s="457"/>
      <c r="AO326" s="457"/>
      <c r="AP326" s="457"/>
      <c r="AQ326" s="457"/>
      <c r="AR326" s="457"/>
      <c r="AS326" s="457"/>
      <c r="AT326" s="457"/>
      <c r="AU326" s="457"/>
      <c r="AV326" s="457"/>
      <c r="AW326" s="457"/>
    </row>
    <row r="327" spans="1:49" s="11" customFormat="1" ht="21" customHeight="1" thickTop="1" x14ac:dyDescent="0.25">
      <c r="A327" s="504" t="s">
        <v>66</v>
      </c>
      <c r="B327" s="487" t="s">
        <v>345</v>
      </c>
      <c r="C327" s="488"/>
      <c r="D327" s="488"/>
      <c r="E327" s="488"/>
      <c r="F327" s="488"/>
      <c r="G327" s="488"/>
      <c r="H327" s="488"/>
      <c r="I327" s="488"/>
      <c r="J327" s="488"/>
      <c r="K327" s="488"/>
      <c r="L327" s="488"/>
      <c r="M327" s="489"/>
      <c r="N327" s="487" t="s">
        <v>364</v>
      </c>
      <c r="O327" s="488"/>
      <c r="P327" s="488"/>
      <c r="Q327" s="488"/>
      <c r="R327" s="488"/>
      <c r="S327" s="488"/>
      <c r="T327" s="488"/>
      <c r="U327" s="488"/>
      <c r="V327" s="488"/>
      <c r="W327" s="488"/>
      <c r="X327" s="488"/>
      <c r="Y327" s="489"/>
      <c r="Z327" s="487"/>
      <c r="AA327" s="488"/>
      <c r="AB327" s="488"/>
      <c r="AC327" s="488"/>
      <c r="AD327" s="488"/>
      <c r="AE327" s="488"/>
      <c r="AF327" s="488"/>
      <c r="AG327" s="488"/>
      <c r="AH327" s="488"/>
      <c r="AI327" s="488"/>
      <c r="AJ327" s="488"/>
      <c r="AK327" s="489"/>
      <c r="AL327" s="487" t="s">
        <v>400</v>
      </c>
      <c r="AM327" s="488"/>
      <c r="AN327" s="488"/>
      <c r="AO327" s="488"/>
      <c r="AP327" s="488"/>
      <c r="AQ327" s="488"/>
      <c r="AR327" s="488"/>
      <c r="AS327" s="488"/>
      <c r="AT327" s="488"/>
      <c r="AU327" s="488"/>
      <c r="AV327" s="488"/>
      <c r="AW327" s="489"/>
    </row>
    <row r="328" spans="1:49" s="11" customFormat="1" ht="21" customHeight="1" x14ac:dyDescent="0.25">
      <c r="A328" s="505"/>
      <c r="B328" s="490"/>
      <c r="C328" s="491"/>
      <c r="D328" s="491"/>
      <c r="E328" s="491"/>
      <c r="F328" s="491"/>
      <c r="G328" s="491"/>
      <c r="H328" s="491"/>
      <c r="I328" s="491"/>
      <c r="J328" s="491"/>
      <c r="K328" s="491"/>
      <c r="L328" s="491"/>
      <c r="M328" s="492"/>
      <c r="N328" s="490"/>
      <c r="O328" s="491"/>
      <c r="P328" s="491"/>
      <c r="Q328" s="491"/>
      <c r="R328" s="491"/>
      <c r="S328" s="491"/>
      <c r="T328" s="491"/>
      <c r="U328" s="491"/>
      <c r="V328" s="491"/>
      <c r="W328" s="491"/>
      <c r="X328" s="491"/>
      <c r="Y328" s="492"/>
      <c r="Z328" s="490"/>
      <c r="AA328" s="491"/>
      <c r="AB328" s="491"/>
      <c r="AC328" s="491"/>
      <c r="AD328" s="491"/>
      <c r="AE328" s="491"/>
      <c r="AF328" s="491"/>
      <c r="AG328" s="491"/>
      <c r="AH328" s="491"/>
      <c r="AI328" s="491"/>
      <c r="AJ328" s="491"/>
      <c r="AK328" s="492"/>
      <c r="AL328" s="490"/>
      <c r="AM328" s="491"/>
      <c r="AN328" s="491"/>
      <c r="AO328" s="491"/>
      <c r="AP328" s="491"/>
      <c r="AQ328" s="491"/>
      <c r="AR328" s="491"/>
      <c r="AS328" s="491"/>
      <c r="AT328" s="491"/>
      <c r="AU328" s="491"/>
      <c r="AV328" s="491"/>
      <c r="AW328" s="492"/>
    </row>
    <row r="329" spans="1:49" s="11" customFormat="1" ht="21" customHeight="1" thickBot="1" x14ac:dyDescent="0.3">
      <c r="A329" s="506"/>
      <c r="B329" s="500" t="str">
        <f>IF(ISBLANK(B327),"",CONCATENATE($E$12,$F$12,".",$G$12,".","0",RIGHT($B$326,1),".",RIGHT(L329,1),$A$49,"-",A327))</f>
        <v>L432.21.01.f11-01</v>
      </c>
      <c r="C329" s="501"/>
      <c r="D329" s="502"/>
      <c r="E329" s="364">
        <v>5</v>
      </c>
      <c r="F329" s="365" t="s">
        <v>5</v>
      </c>
      <c r="G329" s="366">
        <v>28</v>
      </c>
      <c r="H329" s="367">
        <v>28</v>
      </c>
      <c r="I329" s="367">
        <v>0</v>
      </c>
      <c r="J329" s="368">
        <v>0</v>
      </c>
      <c r="K329" s="363">
        <v>0</v>
      </c>
      <c r="L329" s="365" t="s">
        <v>347</v>
      </c>
      <c r="M329" s="363"/>
      <c r="N329" s="500" t="str">
        <f>IF(ISBLANK(N327),"",CONCATENATE($E$12,$F$12,".",$G$12,".","0",RIGHT($N$326,1),".",RIGHT(X329,1),$A$49,"-",A327))</f>
        <v>L432.21.02.F11-01</v>
      </c>
      <c r="O329" s="501"/>
      <c r="P329" s="502"/>
      <c r="Q329" s="364">
        <v>2</v>
      </c>
      <c r="R329" s="365" t="s">
        <v>6</v>
      </c>
      <c r="S329" s="366">
        <v>0</v>
      </c>
      <c r="T329" s="367">
        <v>0</v>
      </c>
      <c r="U329" s="367">
        <v>28</v>
      </c>
      <c r="V329" s="368">
        <v>0</v>
      </c>
      <c r="W329" s="363">
        <v>0</v>
      </c>
      <c r="X329" s="365" t="s">
        <v>46</v>
      </c>
      <c r="Y329" s="363">
        <v>22</v>
      </c>
      <c r="Z329" s="500" t="str">
        <f>IF(ISBLANK(Z327),"",CONCATENATE($E$12,$F$12,".",$G$12,".","0",RIGHT($Z$326,1),".",RIGHT(AJ329,1),$A$49,"-",A327))</f>
        <v/>
      </c>
      <c r="AA329" s="501"/>
      <c r="AB329" s="502"/>
      <c r="AC329" s="364"/>
      <c r="AD329" s="365"/>
      <c r="AE329" s="366"/>
      <c r="AF329" s="367"/>
      <c r="AG329" s="367"/>
      <c r="AH329" s="368"/>
      <c r="AI329" s="363"/>
      <c r="AJ329" s="365"/>
      <c r="AK329" s="363"/>
      <c r="AL329" s="500" t="str">
        <f>IF(ISBLANK(AL327),"",CONCATENATE($E$12,$F$12,".",$G$12,".","0",RIGHT($AL$326,1),".",RIGHT(AV329,1),$A$49,"-",A327))</f>
        <v>L432.21.04.F11-01</v>
      </c>
      <c r="AM329" s="501"/>
      <c r="AN329" s="502"/>
      <c r="AO329" s="364">
        <v>2</v>
      </c>
      <c r="AP329" s="365" t="s">
        <v>5</v>
      </c>
      <c r="AQ329" s="366">
        <v>28</v>
      </c>
      <c r="AR329" s="367">
        <v>28</v>
      </c>
      <c r="AS329" s="367">
        <v>0</v>
      </c>
      <c r="AT329" s="368">
        <v>0</v>
      </c>
      <c r="AU329" s="363">
        <v>0</v>
      </c>
      <c r="AV329" s="365" t="s">
        <v>46</v>
      </c>
      <c r="AW329" s="363">
        <v>0</v>
      </c>
    </row>
    <row r="330" spans="1:49" s="11" customFormat="1" ht="21" customHeight="1" thickTop="1" x14ac:dyDescent="0.25">
      <c r="A330" s="504" t="s">
        <v>67</v>
      </c>
      <c r="B330" s="487"/>
      <c r="C330" s="488"/>
      <c r="D330" s="488"/>
      <c r="E330" s="488"/>
      <c r="F330" s="488"/>
      <c r="G330" s="488"/>
      <c r="H330" s="488"/>
      <c r="I330" s="488"/>
      <c r="J330" s="488"/>
      <c r="K330" s="488"/>
      <c r="L330" s="488"/>
      <c r="M330" s="489"/>
      <c r="N330" s="487"/>
      <c r="O330" s="488"/>
      <c r="P330" s="488"/>
      <c r="Q330" s="488"/>
      <c r="R330" s="488"/>
      <c r="S330" s="488"/>
      <c r="T330" s="488"/>
      <c r="U330" s="488"/>
      <c r="V330" s="488"/>
      <c r="W330" s="488"/>
      <c r="X330" s="488"/>
      <c r="Y330" s="489"/>
      <c r="Z330" s="487"/>
      <c r="AA330" s="488"/>
      <c r="AB330" s="488"/>
      <c r="AC330" s="488"/>
      <c r="AD330" s="488"/>
      <c r="AE330" s="488"/>
      <c r="AF330" s="488"/>
      <c r="AG330" s="488"/>
      <c r="AH330" s="488"/>
      <c r="AI330" s="488"/>
      <c r="AJ330" s="488"/>
      <c r="AK330" s="489"/>
      <c r="AL330" s="487" t="s">
        <v>364</v>
      </c>
      <c r="AM330" s="488"/>
      <c r="AN330" s="488"/>
      <c r="AO330" s="488"/>
      <c r="AP330" s="488"/>
      <c r="AQ330" s="488"/>
      <c r="AR330" s="488"/>
      <c r="AS330" s="488"/>
      <c r="AT330" s="488"/>
      <c r="AU330" s="488"/>
      <c r="AV330" s="488"/>
      <c r="AW330" s="489"/>
    </row>
    <row r="331" spans="1:49" s="11" customFormat="1" ht="21" customHeight="1" x14ac:dyDescent="0.25">
      <c r="A331" s="505"/>
      <c r="B331" s="490"/>
      <c r="C331" s="491"/>
      <c r="D331" s="491"/>
      <c r="E331" s="491"/>
      <c r="F331" s="491"/>
      <c r="G331" s="491"/>
      <c r="H331" s="491"/>
      <c r="I331" s="491"/>
      <c r="J331" s="491"/>
      <c r="K331" s="491"/>
      <c r="L331" s="491"/>
      <c r="M331" s="492"/>
      <c r="N331" s="490"/>
      <c r="O331" s="491"/>
      <c r="P331" s="491"/>
      <c r="Q331" s="491"/>
      <c r="R331" s="491"/>
      <c r="S331" s="491"/>
      <c r="T331" s="491"/>
      <c r="U331" s="491"/>
      <c r="V331" s="491"/>
      <c r="W331" s="491"/>
      <c r="X331" s="491"/>
      <c r="Y331" s="492"/>
      <c r="Z331" s="490"/>
      <c r="AA331" s="491"/>
      <c r="AB331" s="491"/>
      <c r="AC331" s="491"/>
      <c r="AD331" s="491"/>
      <c r="AE331" s="491"/>
      <c r="AF331" s="491"/>
      <c r="AG331" s="491"/>
      <c r="AH331" s="491"/>
      <c r="AI331" s="491"/>
      <c r="AJ331" s="491"/>
      <c r="AK331" s="492"/>
      <c r="AL331" s="490"/>
      <c r="AM331" s="491"/>
      <c r="AN331" s="491"/>
      <c r="AO331" s="491"/>
      <c r="AP331" s="491"/>
      <c r="AQ331" s="491"/>
      <c r="AR331" s="491"/>
      <c r="AS331" s="491"/>
      <c r="AT331" s="491"/>
      <c r="AU331" s="491"/>
      <c r="AV331" s="491"/>
      <c r="AW331" s="492"/>
    </row>
    <row r="332" spans="1:49" s="11" customFormat="1" ht="21" customHeight="1" thickBot="1" x14ac:dyDescent="0.3">
      <c r="A332" s="506"/>
      <c r="B332" s="500" t="str">
        <f>IF(ISBLANK(B330),"",CONCATENATE($E$12,$F$12,".",$G$12,".","0",RIGHT($B$326,1),".",RIGHT(L332,1),$A$49,"-",A330))</f>
        <v/>
      </c>
      <c r="C332" s="501"/>
      <c r="D332" s="502"/>
      <c r="E332" s="364"/>
      <c r="F332" s="365"/>
      <c r="G332" s="366"/>
      <c r="H332" s="367"/>
      <c r="I332" s="367"/>
      <c r="J332" s="368"/>
      <c r="K332" s="363"/>
      <c r="L332" s="365"/>
      <c r="M332" s="363"/>
      <c r="N332" s="500" t="str">
        <f>IF(ISBLANK(N330),"",CONCATENATE($E$12,$F$12,".",$G$12,".","0",RIGHT($N$326,1),".",RIGHT(X332,1),$A$49,"-",A330))</f>
        <v/>
      </c>
      <c r="O332" s="501"/>
      <c r="P332" s="502"/>
      <c r="Q332" s="364"/>
      <c r="R332" s="365"/>
      <c r="S332" s="366"/>
      <c r="T332" s="367"/>
      <c r="U332" s="367"/>
      <c r="V332" s="368"/>
      <c r="W332" s="363"/>
      <c r="X332" s="365"/>
      <c r="Y332" s="363"/>
      <c r="Z332" s="500" t="str">
        <f>IF(ISBLANK(Z330),"",CONCATENATE($E$12,$F$12,".",$G$12,".","0",RIGHT($Z$326,1),".",RIGHT(AJ332,1),$A$49,"-",A330))</f>
        <v/>
      </c>
      <c r="AA332" s="501"/>
      <c r="AB332" s="502"/>
      <c r="AC332" s="364"/>
      <c r="AD332" s="365"/>
      <c r="AE332" s="366"/>
      <c r="AF332" s="367"/>
      <c r="AG332" s="367"/>
      <c r="AH332" s="368"/>
      <c r="AI332" s="363"/>
      <c r="AJ332" s="365"/>
      <c r="AK332" s="363"/>
      <c r="AL332" s="500" t="str">
        <f>IF(ISBLANK(AL330),"",CONCATENATE($E$12,$F$12,".",$G$12,".","0",RIGHT($AL$326,1),".",RIGHT(AV332,1),$A$49,"-",A330))</f>
        <v>L432.21.04.F11-02</v>
      </c>
      <c r="AM332" s="501"/>
      <c r="AN332" s="502"/>
      <c r="AO332" s="364">
        <v>2</v>
      </c>
      <c r="AP332" s="365" t="s">
        <v>6</v>
      </c>
      <c r="AQ332" s="366">
        <v>0</v>
      </c>
      <c r="AR332" s="367">
        <v>0</v>
      </c>
      <c r="AS332" s="367">
        <v>28</v>
      </c>
      <c r="AT332" s="368">
        <v>0</v>
      </c>
      <c r="AU332" s="363">
        <v>0</v>
      </c>
      <c r="AV332" s="365" t="s">
        <v>46</v>
      </c>
      <c r="AW332" s="363">
        <v>22</v>
      </c>
    </row>
    <row r="333" spans="1:49" s="11" customFormat="1" ht="21" customHeight="1" thickTop="1" x14ac:dyDescent="0.25">
      <c r="A333" s="504" t="s">
        <v>68</v>
      </c>
      <c r="B333" s="487"/>
      <c r="C333" s="488"/>
      <c r="D333" s="488"/>
      <c r="E333" s="488"/>
      <c r="F333" s="488"/>
      <c r="G333" s="488"/>
      <c r="H333" s="488"/>
      <c r="I333" s="488"/>
      <c r="J333" s="488"/>
      <c r="K333" s="488"/>
      <c r="L333" s="488"/>
      <c r="M333" s="489"/>
      <c r="N333" s="487"/>
      <c r="O333" s="488"/>
      <c r="P333" s="488"/>
      <c r="Q333" s="488"/>
      <c r="R333" s="488"/>
      <c r="S333" s="488"/>
      <c r="T333" s="488"/>
      <c r="U333" s="488"/>
      <c r="V333" s="488"/>
      <c r="W333" s="488"/>
      <c r="X333" s="488"/>
      <c r="Y333" s="489"/>
      <c r="Z333" s="487"/>
      <c r="AA333" s="488"/>
      <c r="AB333" s="488"/>
      <c r="AC333" s="488"/>
      <c r="AD333" s="488"/>
      <c r="AE333" s="488"/>
      <c r="AF333" s="488"/>
      <c r="AG333" s="488"/>
      <c r="AH333" s="488"/>
      <c r="AI333" s="488"/>
      <c r="AJ333" s="488"/>
      <c r="AK333" s="489"/>
      <c r="AL333" s="487"/>
      <c r="AM333" s="488"/>
      <c r="AN333" s="488"/>
      <c r="AO333" s="488"/>
      <c r="AP333" s="488"/>
      <c r="AQ333" s="488"/>
      <c r="AR333" s="488"/>
      <c r="AS333" s="488"/>
      <c r="AT333" s="488"/>
      <c r="AU333" s="488"/>
      <c r="AV333" s="488"/>
      <c r="AW333" s="489"/>
    </row>
    <row r="334" spans="1:49" s="11" customFormat="1" ht="21" customHeight="1" x14ac:dyDescent="0.25">
      <c r="A334" s="505"/>
      <c r="B334" s="490"/>
      <c r="C334" s="491"/>
      <c r="D334" s="491"/>
      <c r="E334" s="491"/>
      <c r="F334" s="491"/>
      <c r="G334" s="491"/>
      <c r="H334" s="491"/>
      <c r="I334" s="491"/>
      <c r="J334" s="491"/>
      <c r="K334" s="491"/>
      <c r="L334" s="491"/>
      <c r="M334" s="492"/>
      <c r="N334" s="490"/>
      <c r="O334" s="491"/>
      <c r="P334" s="491"/>
      <c r="Q334" s="491"/>
      <c r="R334" s="491"/>
      <c r="S334" s="491"/>
      <c r="T334" s="491"/>
      <c r="U334" s="491"/>
      <c r="V334" s="491"/>
      <c r="W334" s="491"/>
      <c r="X334" s="491"/>
      <c r="Y334" s="492"/>
      <c r="Z334" s="490"/>
      <c r="AA334" s="491"/>
      <c r="AB334" s="491"/>
      <c r="AC334" s="491"/>
      <c r="AD334" s="491"/>
      <c r="AE334" s="491"/>
      <c r="AF334" s="491"/>
      <c r="AG334" s="491"/>
      <c r="AH334" s="491"/>
      <c r="AI334" s="491"/>
      <c r="AJ334" s="491"/>
      <c r="AK334" s="492"/>
      <c r="AL334" s="490"/>
      <c r="AM334" s="491"/>
      <c r="AN334" s="491"/>
      <c r="AO334" s="491"/>
      <c r="AP334" s="491"/>
      <c r="AQ334" s="491"/>
      <c r="AR334" s="491"/>
      <c r="AS334" s="491"/>
      <c r="AT334" s="491"/>
      <c r="AU334" s="491"/>
      <c r="AV334" s="491"/>
      <c r="AW334" s="492"/>
    </row>
    <row r="335" spans="1:49" s="11" customFormat="1" ht="21" customHeight="1" thickBot="1" x14ac:dyDescent="0.3">
      <c r="A335" s="506"/>
      <c r="B335" s="500" t="str">
        <f>IF(ISBLANK(B333),"",CONCATENATE($E$12,$F$12,".",$G$12,".","0",RIGHT($B$326,1),".",RIGHT(L335,1),$A$49,"-",A333))</f>
        <v/>
      </c>
      <c r="C335" s="501"/>
      <c r="D335" s="502"/>
      <c r="E335" s="412"/>
      <c r="F335" s="413"/>
      <c r="G335" s="414"/>
      <c r="H335" s="415"/>
      <c r="I335" s="415"/>
      <c r="J335" s="416"/>
      <c r="K335" s="417"/>
      <c r="L335" s="417"/>
      <c r="M335" s="417"/>
      <c r="N335" s="500" t="str">
        <f>IF(ISBLANK(N333),"",CONCATENATE($E$12,$F$12,".",$G$12,".","0",RIGHT($N$326,1),".",RIGHT(X335,1),$A$49,"-",A333))</f>
        <v/>
      </c>
      <c r="O335" s="501"/>
      <c r="P335" s="502"/>
      <c r="Q335" s="412"/>
      <c r="R335" s="413"/>
      <c r="S335" s="414"/>
      <c r="T335" s="415"/>
      <c r="U335" s="415"/>
      <c r="V335" s="416"/>
      <c r="W335" s="417"/>
      <c r="X335" s="413"/>
      <c r="Y335" s="417"/>
      <c r="Z335" s="500" t="str">
        <f>IF(ISBLANK(Z333),"",CONCATENATE($E$12,$F$12,".",$G$12,".","0",RIGHT($Z$326,1),".",RIGHT(AJ335,1),$A$49,"-",A333))</f>
        <v/>
      </c>
      <c r="AA335" s="501"/>
      <c r="AB335" s="502"/>
      <c r="AC335" s="364"/>
      <c r="AD335" s="365"/>
      <c r="AE335" s="366"/>
      <c r="AF335" s="367"/>
      <c r="AG335" s="367"/>
      <c r="AH335" s="368"/>
      <c r="AI335" s="363"/>
      <c r="AJ335" s="365"/>
      <c r="AK335" s="363"/>
      <c r="AL335" s="500" t="str">
        <f>IF(ISBLANK(AL333),"",CONCATENATE($E$12,$F$12,".",$G$12,".","0",RIGHT($AL$326,1),".",RIGHT(AV335,1),$A$49,"-",A333))</f>
        <v/>
      </c>
      <c r="AM335" s="501"/>
      <c r="AN335" s="502"/>
      <c r="AO335" s="364"/>
      <c r="AP335" s="365"/>
      <c r="AQ335" s="366"/>
      <c r="AR335" s="367"/>
      <c r="AS335" s="367"/>
      <c r="AT335" s="368"/>
      <c r="AU335" s="363"/>
      <c r="AV335" s="365"/>
      <c r="AW335" s="363"/>
    </row>
    <row r="336" spans="1:49" s="11" customFormat="1" ht="21" customHeight="1" thickTop="1" x14ac:dyDescent="0.25">
      <c r="A336" s="504" t="s">
        <v>69</v>
      </c>
      <c r="B336" s="487"/>
      <c r="C336" s="488"/>
      <c r="D336" s="488"/>
      <c r="E336" s="488"/>
      <c r="F336" s="488"/>
      <c r="G336" s="488"/>
      <c r="H336" s="488"/>
      <c r="I336" s="488"/>
      <c r="J336" s="488"/>
      <c r="K336" s="488"/>
      <c r="L336" s="488"/>
      <c r="M336" s="489"/>
      <c r="N336" s="487"/>
      <c r="O336" s="488"/>
      <c r="P336" s="488"/>
      <c r="Q336" s="488"/>
      <c r="R336" s="488"/>
      <c r="S336" s="488"/>
      <c r="T336" s="488"/>
      <c r="U336" s="488"/>
      <c r="V336" s="488"/>
      <c r="W336" s="488"/>
      <c r="X336" s="488"/>
      <c r="Y336" s="489"/>
      <c r="Z336" s="487"/>
      <c r="AA336" s="488"/>
      <c r="AB336" s="488"/>
      <c r="AC336" s="488"/>
      <c r="AD336" s="488"/>
      <c r="AE336" s="488"/>
      <c r="AF336" s="488"/>
      <c r="AG336" s="488"/>
      <c r="AH336" s="488"/>
      <c r="AI336" s="488"/>
      <c r="AJ336" s="488"/>
      <c r="AK336" s="489"/>
      <c r="AL336" s="487"/>
      <c r="AM336" s="488"/>
      <c r="AN336" s="488"/>
      <c r="AO336" s="488"/>
      <c r="AP336" s="488"/>
      <c r="AQ336" s="488"/>
      <c r="AR336" s="488"/>
      <c r="AS336" s="488"/>
      <c r="AT336" s="488"/>
      <c r="AU336" s="488"/>
      <c r="AV336" s="488"/>
      <c r="AW336" s="489"/>
    </row>
    <row r="337" spans="1:49" s="11" customFormat="1" ht="21" customHeight="1" x14ac:dyDescent="0.25">
      <c r="A337" s="505"/>
      <c r="B337" s="490"/>
      <c r="C337" s="491"/>
      <c r="D337" s="491"/>
      <c r="E337" s="491"/>
      <c r="F337" s="491"/>
      <c r="G337" s="491"/>
      <c r="H337" s="491"/>
      <c r="I337" s="491"/>
      <c r="J337" s="491"/>
      <c r="K337" s="491"/>
      <c r="L337" s="491"/>
      <c r="M337" s="492"/>
      <c r="N337" s="490"/>
      <c r="O337" s="491"/>
      <c r="P337" s="491"/>
      <c r="Q337" s="491"/>
      <c r="R337" s="491"/>
      <c r="S337" s="491"/>
      <c r="T337" s="491"/>
      <c r="U337" s="491"/>
      <c r="V337" s="491"/>
      <c r="W337" s="491"/>
      <c r="X337" s="491"/>
      <c r="Y337" s="492"/>
      <c r="Z337" s="490"/>
      <c r="AA337" s="491"/>
      <c r="AB337" s="491"/>
      <c r="AC337" s="491"/>
      <c r="AD337" s="491"/>
      <c r="AE337" s="491"/>
      <c r="AF337" s="491"/>
      <c r="AG337" s="491"/>
      <c r="AH337" s="491"/>
      <c r="AI337" s="491"/>
      <c r="AJ337" s="491"/>
      <c r="AK337" s="492"/>
      <c r="AL337" s="490"/>
      <c r="AM337" s="491"/>
      <c r="AN337" s="491"/>
      <c r="AO337" s="491"/>
      <c r="AP337" s="491"/>
      <c r="AQ337" s="491"/>
      <c r="AR337" s="491"/>
      <c r="AS337" s="491"/>
      <c r="AT337" s="491"/>
      <c r="AU337" s="491"/>
      <c r="AV337" s="491"/>
      <c r="AW337" s="492"/>
    </row>
    <row r="338" spans="1:49" s="15" customFormat="1" ht="21" customHeight="1" thickBot="1" x14ac:dyDescent="0.25">
      <c r="A338" s="506"/>
      <c r="B338" s="520" t="str">
        <f>IF(ISBLANK(B336),"",CONCATENATE($E$12,$F$12,".",$G$12,".","0",RIGHT($B$326,1),".",RIGHT(L338,1),$A$49,"-",A336))</f>
        <v/>
      </c>
      <c r="C338" s="521"/>
      <c r="D338" s="522"/>
      <c r="E338" s="412"/>
      <c r="F338" s="413"/>
      <c r="G338" s="414"/>
      <c r="H338" s="415"/>
      <c r="I338" s="415"/>
      <c r="J338" s="416"/>
      <c r="K338" s="417"/>
      <c r="L338" s="417"/>
      <c r="M338" s="417"/>
      <c r="N338" s="520" t="str">
        <f>IF(ISBLANK(N336),"",CONCATENATE($E$12,$F$12,".",$G$12,".","0",RIGHT($N$326,1),".",RIGHT(X338,1),$A$49,"-",A336))</f>
        <v/>
      </c>
      <c r="O338" s="521"/>
      <c r="P338" s="522"/>
      <c r="Q338" s="412"/>
      <c r="R338" s="413"/>
      <c r="S338" s="414"/>
      <c r="T338" s="415"/>
      <c r="U338" s="415"/>
      <c r="V338" s="416"/>
      <c r="W338" s="417"/>
      <c r="X338" s="413"/>
      <c r="Y338" s="417"/>
      <c r="Z338" s="520" t="str">
        <f>IF(ISBLANK(Z336),"",CONCATENATE($E$12,$F$12,".",$G$12,".","0",RIGHT($Z$326,1),".",RIGHT(AJ338,1),$A$49,"-",A336))</f>
        <v/>
      </c>
      <c r="AA338" s="521"/>
      <c r="AB338" s="522"/>
      <c r="AC338" s="412"/>
      <c r="AD338" s="413"/>
      <c r="AE338" s="414"/>
      <c r="AF338" s="415"/>
      <c r="AG338" s="415"/>
      <c r="AH338" s="416"/>
      <c r="AI338" s="417"/>
      <c r="AJ338" s="413"/>
      <c r="AK338" s="417"/>
      <c r="AL338" s="520" t="str">
        <f>IF(ISBLANK(AL336),"",CONCATENATE($E$12,$F$12,".",$G$12,".","0",RIGHT($AL$326,1),".",RIGHT(AV338,1),$A$49,"-",A336))</f>
        <v/>
      </c>
      <c r="AM338" s="521"/>
      <c r="AN338" s="522"/>
      <c r="AO338" s="412"/>
      <c r="AP338" s="413"/>
      <c r="AQ338" s="414"/>
      <c r="AR338" s="415"/>
      <c r="AS338" s="415"/>
      <c r="AT338" s="416"/>
      <c r="AU338" s="417"/>
      <c r="AV338" s="413"/>
      <c r="AW338" s="417"/>
    </row>
    <row r="339" spans="1:49" s="15" customFormat="1" ht="21" customHeight="1" thickTop="1" x14ac:dyDescent="0.2">
      <c r="A339" s="518" t="s">
        <v>8</v>
      </c>
      <c r="B339" s="472" t="s">
        <v>9</v>
      </c>
      <c r="C339" s="473"/>
      <c r="D339" s="63"/>
      <c r="E339" s="466">
        <f>SUM(G329:J329,G332:J332,G335:J335,G338:J338)</f>
        <v>56</v>
      </c>
      <c r="F339" s="467"/>
      <c r="G339" s="465" t="s">
        <v>10</v>
      </c>
      <c r="H339" s="466"/>
      <c r="I339" s="466"/>
      <c r="J339" s="467"/>
      <c r="K339" s="465">
        <f>SUM(M329,M332,M335,M338)</f>
        <v>0</v>
      </c>
      <c r="L339" s="466"/>
      <c r="M339" s="467"/>
      <c r="N339" s="472" t="s">
        <v>9</v>
      </c>
      <c r="O339" s="473"/>
      <c r="P339" s="63"/>
      <c r="Q339" s="466">
        <f>SUM(S329:V329,S332:V332,S335:V335,S338:V338)</f>
        <v>28</v>
      </c>
      <c r="R339" s="467"/>
      <c r="S339" s="465" t="s">
        <v>10</v>
      </c>
      <c r="T339" s="466"/>
      <c r="U339" s="466"/>
      <c r="V339" s="467"/>
      <c r="W339" s="465">
        <f>SUM(Y329,Y332,Y335,Y338)</f>
        <v>22</v>
      </c>
      <c r="X339" s="466"/>
      <c r="Y339" s="467"/>
      <c r="Z339" s="472" t="s">
        <v>9</v>
      </c>
      <c r="AA339" s="473"/>
      <c r="AB339" s="63"/>
      <c r="AC339" s="466">
        <f>SUM(AE329:AH329,AE332:AH332,AE335:AH335,AE338:AH338)</f>
        <v>0</v>
      </c>
      <c r="AD339" s="467"/>
      <c r="AE339" s="465" t="s">
        <v>10</v>
      </c>
      <c r="AF339" s="466"/>
      <c r="AG339" s="466"/>
      <c r="AH339" s="467"/>
      <c r="AI339" s="465">
        <f>SUM(AK329,AK332,AK335,AK338)</f>
        <v>0</v>
      </c>
      <c r="AJ339" s="466"/>
      <c r="AK339" s="467"/>
      <c r="AL339" s="472" t="s">
        <v>9</v>
      </c>
      <c r="AM339" s="473"/>
      <c r="AN339" s="63"/>
      <c r="AO339" s="466">
        <f>SUM(AQ329:AT329,AQ332:AT332,AQ335:AT335,AQ338:AT338)</f>
        <v>84</v>
      </c>
      <c r="AP339" s="467"/>
      <c r="AQ339" s="465" t="s">
        <v>10</v>
      </c>
      <c r="AR339" s="466"/>
      <c r="AS339" s="466"/>
      <c r="AT339" s="467"/>
      <c r="AU339" s="465">
        <f>SUM(AW329,AW332,AW335,AW338)</f>
        <v>22</v>
      </c>
      <c r="AV339" s="466"/>
      <c r="AW339" s="467"/>
    </row>
    <row r="340" spans="1:49" s="15" customFormat="1" ht="21" customHeight="1" thickBot="1" x14ac:dyDescent="0.25">
      <c r="A340" s="519"/>
      <c r="B340" s="468" t="s">
        <v>11</v>
      </c>
      <c r="C340" s="461"/>
      <c r="D340" s="65"/>
      <c r="E340" s="481">
        <f>SUM(E329,E332,E335,E338)</f>
        <v>5</v>
      </c>
      <c r="F340" s="482"/>
      <c r="G340" s="468" t="s">
        <v>12</v>
      </c>
      <c r="H340" s="461"/>
      <c r="I340" s="461"/>
      <c r="J340" s="462"/>
      <c r="K340" s="468" t="str">
        <f>BD392</f>
        <v>1E,0D,0C</v>
      </c>
      <c r="L340" s="461"/>
      <c r="M340" s="462"/>
      <c r="N340" s="468" t="s">
        <v>11</v>
      </c>
      <c r="O340" s="461"/>
      <c r="P340" s="65"/>
      <c r="Q340" s="481">
        <f>SUM(Q329,Q332,Q335,Q338)</f>
        <v>2</v>
      </c>
      <c r="R340" s="482"/>
      <c r="S340" s="468" t="s">
        <v>12</v>
      </c>
      <c r="T340" s="461"/>
      <c r="U340" s="461"/>
      <c r="V340" s="462"/>
      <c r="W340" s="468" t="str">
        <f>BD393</f>
        <v>0E,0D,1C</v>
      </c>
      <c r="X340" s="461"/>
      <c r="Y340" s="462"/>
      <c r="Z340" s="468" t="s">
        <v>11</v>
      </c>
      <c r="AA340" s="461"/>
      <c r="AB340" s="65"/>
      <c r="AC340" s="481">
        <f>SUM(AC329,AC332,AC335,AC338)</f>
        <v>0</v>
      </c>
      <c r="AD340" s="482"/>
      <c r="AE340" s="468" t="s">
        <v>12</v>
      </c>
      <c r="AF340" s="461"/>
      <c r="AG340" s="461"/>
      <c r="AH340" s="462"/>
      <c r="AI340" s="468" t="str">
        <f>BD394</f>
        <v>0E,0D,0C</v>
      </c>
      <c r="AJ340" s="461"/>
      <c r="AK340" s="462"/>
      <c r="AL340" s="468" t="s">
        <v>11</v>
      </c>
      <c r="AM340" s="461"/>
      <c r="AN340" s="65"/>
      <c r="AO340" s="481">
        <f>SUM(AO329,AO332,AO335,AO338)</f>
        <v>4</v>
      </c>
      <c r="AP340" s="482"/>
      <c r="AQ340" s="468" t="s">
        <v>12</v>
      </c>
      <c r="AR340" s="461"/>
      <c r="AS340" s="461"/>
      <c r="AT340" s="462"/>
      <c r="AU340" s="468" t="str">
        <f>BD395</f>
        <v>1E,0D,1C</v>
      </c>
      <c r="AV340" s="461"/>
      <c r="AW340" s="462"/>
    </row>
    <row r="341" spans="1:49" s="15" customFormat="1" ht="21" customHeight="1" thickTop="1" x14ac:dyDescent="0.2">
      <c r="A341" s="518" t="s">
        <v>13</v>
      </c>
      <c r="B341" s="472" t="s">
        <v>9</v>
      </c>
      <c r="C341" s="473"/>
      <c r="D341" s="67"/>
      <c r="E341" s="474">
        <f>SUM(G342:J342)</f>
        <v>4</v>
      </c>
      <c r="F341" s="475"/>
      <c r="G341" s="68"/>
      <c r="H341" s="64"/>
      <c r="I341" s="64"/>
      <c r="J341" s="64"/>
      <c r="K341" s="313"/>
      <c r="L341" s="64"/>
      <c r="M341" s="73"/>
      <c r="N341" s="472" t="s">
        <v>9</v>
      </c>
      <c r="O341" s="473"/>
      <c r="P341" s="67"/>
      <c r="Q341" s="474">
        <f>SUM(S342:V342)</f>
        <v>2</v>
      </c>
      <c r="R341" s="475"/>
      <c r="S341" s="68"/>
      <c r="T341" s="64"/>
      <c r="U341" s="64"/>
      <c r="V341" s="64"/>
      <c r="W341" s="313"/>
      <c r="X341" s="64"/>
      <c r="Y341" s="73"/>
      <c r="Z341" s="472" t="s">
        <v>9</v>
      </c>
      <c r="AA341" s="473"/>
      <c r="AB341" s="67"/>
      <c r="AC341" s="474">
        <f>SUM(AE342:AH342)</f>
        <v>0</v>
      </c>
      <c r="AD341" s="475"/>
      <c r="AE341" s="68"/>
      <c r="AF341" s="64"/>
      <c r="AG341" s="64"/>
      <c r="AH341" s="64"/>
      <c r="AI341" s="313"/>
      <c r="AJ341" s="64"/>
      <c r="AK341" s="73"/>
      <c r="AL341" s="472" t="s">
        <v>9</v>
      </c>
      <c r="AM341" s="473"/>
      <c r="AN341" s="67"/>
      <c r="AO341" s="474">
        <f>SUM(AQ342:AT342)</f>
        <v>6</v>
      </c>
      <c r="AP341" s="475"/>
      <c r="AQ341" s="68"/>
      <c r="AR341" s="64"/>
      <c r="AS341" s="64"/>
      <c r="AT341" s="64"/>
      <c r="AU341" s="313"/>
      <c r="AV341" s="64"/>
      <c r="AW341" s="73"/>
    </row>
    <row r="342" spans="1:49" s="11" customFormat="1" ht="21" customHeight="1" thickBot="1" x14ac:dyDescent="0.3">
      <c r="A342" s="519"/>
      <c r="B342" s="468" t="s">
        <v>14</v>
      </c>
      <c r="C342" s="461"/>
      <c r="D342" s="65"/>
      <c r="E342" s="65"/>
      <c r="F342" s="154"/>
      <c r="G342" s="211">
        <f>(G329+G332+G335+G338)/14</f>
        <v>2</v>
      </c>
      <c r="H342" s="211">
        <f>(H329+H332+H335+H338)/14</f>
        <v>2</v>
      </c>
      <c r="I342" s="211">
        <f>(I329+I332+I335+I338)/14</f>
        <v>0</v>
      </c>
      <c r="J342" s="211">
        <f>(J329+J332+J335+J338)/14</f>
        <v>0</v>
      </c>
      <c r="K342" s="460" t="s">
        <v>15</v>
      </c>
      <c r="L342" s="461"/>
      <c r="M342" s="462"/>
      <c r="N342" s="468" t="s">
        <v>14</v>
      </c>
      <c r="O342" s="461"/>
      <c r="P342" s="65"/>
      <c r="Q342" s="65"/>
      <c r="R342" s="154"/>
      <c r="S342" s="211">
        <f>(S329+S332+S335+S338)/14</f>
        <v>0</v>
      </c>
      <c r="T342" s="211">
        <f>(T329+T332+T335+T338)/14</f>
        <v>0</v>
      </c>
      <c r="U342" s="211">
        <f>(U329+U332+U335+U338)/14</f>
        <v>2</v>
      </c>
      <c r="V342" s="211">
        <f>(V329+V332+V335+V338)/14</f>
        <v>0</v>
      </c>
      <c r="W342" s="460" t="s">
        <v>15</v>
      </c>
      <c r="X342" s="461"/>
      <c r="Y342" s="462"/>
      <c r="Z342" s="468" t="s">
        <v>14</v>
      </c>
      <c r="AA342" s="461"/>
      <c r="AB342" s="65"/>
      <c r="AC342" s="65"/>
      <c r="AD342" s="154"/>
      <c r="AE342" s="211">
        <f>(AE329+AE332+AE335+AE338)/14</f>
        <v>0</v>
      </c>
      <c r="AF342" s="211">
        <f>(AF329+AF332+AF335+AF338)/14</f>
        <v>0</v>
      </c>
      <c r="AG342" s="211">
        <f>(AG329+AG332+AG335+AG338)/14</f>
        <v>0</v>
      </c>
      <c r="AH342" s="211">
        <f>(AH329+AH332+AH335+AH338)/14</f>
        <v>0</v>
      </c>
      <c r="AI342" s="460" t="s">
        <v>15</v>
      </c>
      <c r="AJ342" s="461"/>
      <c r="AK342" s="462"/>
      <c r="AL342" s="468" t="s">
        <v>14</v>
      </c>
      <c r="AM342" s="461"/>
      <c r="AN342" s="65"/>
      <c r="AO342" s="65"/>
      <c r="AP342" s="154"/>
      <c r="AQ342" s="211">
        <f>(AQ329+AQ332+AQ335+AQ338)/14</f>
        <v>2</v>
      </c>
      <c r="AR342" s="211">
        <f>(AR329+AR332+AR335+AR338)/14</f>
        <v>2</v>
      </c>
      <c r="AS342" s="211">
        <f>(AS329+AS332+AS335+AS338)/14</f>
        <v>2</v>
      </c>
      <c r="AT342" s="211">
        <f>(AT329+AT332+AT335+AT338)/14</f>
        <v>0</v>
      </c>
      <c r="AU342" s="460" t="s">
        <v>15</v>
      </c>
      <c r="AV342" s="461"/>
      <c r="AW342" s="462"/>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59" t="s">
        <v>270</v>
      </c>
      <c r="B344" s="459"/>
      <c r="C344" s="459"/>
      <c r="D344" s="459"/>
      <c r="E344" s="459"/>
      <c r="F344" s="459"/>
      <c r="G344" s="459"/>
      <c r="H344" s="459"/>
      <c r="I344" s="459"/>
      <c r="J344" s="459"/>
      <c r="K344" s="459"/>
      <c r="L344" s="459"/>
      <c r="M344" s="459"/>
      <c r="N344" s="459"/>
      <c r="O344" s="459"/>
      <c r="P344" s="459"/>
      <c r="Q344" s="459"/>
      <c r="R344" s="459"/>
      <c r="S344" s="459"/>
      <c r="T344" s="459"/>
      <c r="U344" s="459"/>
      <c r="V344" s="459"/>
      <c r="W344" s="459"/>
      <c r="X344" s="459"/>
      <c r="Y344" s="459"/>
      <c r="Z344" s="459"/>
      <c r="AA344" s="459"/>
      <c r="AB344" s="459"/>
      <c r="AC344" s="459"/>
      <c r="AD344" s="459"/>
      <c r="AE344" s="459"/>
      <c r="AF344" s="459"/>
      <c r="AG344" s="459"/>
      <c r="AH344" s="459"/>
      <c r="AI344" s="459"/>
      <c r="AJ344" s="459"/>
      <c r="AK344" s="459"/>
      <c r="AL344" s="459"/>
      <c r="AM344" s="459"/>
      <c r="AN344" s="459"/>
      <c r="AO344" s="459"/>
      <c r="AP344" s="459"/>
      <c r="AQ344" s="459"/>
      <c r="AR344" s="459"/>
      <c r="AS344" s="459"/>
      <c r="AT344" s="459"/>
      <c r="AU344" s="459"/>
      <c r="AV344" s="459"/>
      <c r="AW344" s="459"/>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3" t="s">
        <v>0</v>
      </c>
      <c r="B346" s="503"/>
      <c r="C346" s="503"/>
      <c r="D346" s="503"/>
      <c r="E346" s="503"/>
      <c r="F346" s="503"/>
      <c r="G346" s="503"/>
      <c r="H346" s="503"/>
      <c r="I346" s="503"/>
      <c r="J346" s="503"/>
      <c r="K346" s="503"/>
      <c r="L346" s="503"/>
      <c r="M346" s="503"/>
      <c r="N346" s="503"/>
      <c r="O346" s="503"/>
      <c r="P346" s="503"/>
      <c r="Q346" s="503"/>
      <c r="R346" s="503"/>
      <c r="S346" s="503"/>
      <c r="T346" s="503"/>
      <c r="U346" s="503"/>
      <c r="V346" s="503"/>
      <c r="W346" s="503"/>
      <c r="X346" s="503"/>
      <c r="Y346" s="503"/>
      <c r="Z346" s="503"/>
      <c r="AA346" s="503"/>
      <c r="AB346" s="503"/>
      <c r="AC346" s="503"/>
      <c r="AD346" s="503"/>
      <c r="AE346" s="503"/>
      <c r="AF346" s="503"/>
      <c r="AG346" s="503"/>
      <c r="AH346" s="503"/>
      <c r="AI346" s="503"/>
      <c r="AJ346" s="503"/>
      <c r="AK346" s="503"/>
      <c r="AL346" s="503"/>
      <c r="AM346" s="503"/>
      <c r="AN346" s="503"/>
      <c r="AO346" s="503"/>
      <c r="AP346" s="503"/>
      <c r="AQ346" s="503"/>
      <c r="AR346" s="503"/>
      <c r="AS346" s="503"/>
      <c r="AT346" s="503"/>
      <c r="AU346" s="503"/>
      <c r="AV346" s="503"/>
      <c r="AW346" s="503"/>
    </row>
    <row r="347" spans="1:49" s="61" customFormat="1" ht="21" customHeight="1" thickBot="1" x14ac:dyDescent="0.3">
      <c r="A347" s="503" t="str">
        <f>A16</f>
        <v>Pentru seria de studenti 2021-2025</v>
      </c>
      <c r="B347" s="503"/>
      <c r="C347" s="503"/>
      <c r="D347" s="503"/>
      <c r="E347" s="503"/>
      <c r="F347" s="503"/>
      <c r="G347" s="503"/>
      <c r="H347" s="503"/>
      <c r="I347" s="503"/>
      <c r="J347" s="503"/>
      <c r="K347" s="503"/>
      <c r="L347" s="503"/>
      <c r="M347" s="503"/>
      <c r="N347" s="503"/>
      <c r="O347" s="503"/>
      <c r="P347" s="503"/>
      <c r="Q347" s="503"/>
      <c r="R347" s="503"/>
      <c r="S347" s="503"/>
      <c r="T347" s="503"/>
      <c r="U347" s="503"/>
      <c r="V347" s="503"/>
      <c r="W347" s="503"/>
      <c r="X347" s="503"/>
      <c r="Y347" s="503"/>
      <c r="Z347" s="503"/>
      <c r="AA347" s="503"/>
      <c r="AB347" s="503"/>
      <c r="AC347" s="503"/>
      <c r="AD347" s="503"/>
      <c r="AE347" s="503"/>
      <c r="AF347" s="503"/>
      <c r="AG347" s="503"/>
      <c r="AH347" s="503"/>
      <c r="AI347" s="503"/>
      <c r="AJ347" s="503"/>
      <c r="AK347" s="503"/>
      <c r="AL347" s="503"/>
      <c r="AM347" s="503"/>
      <c r="AN347" s="503"/>
      <c r="AO347" s="503"/>
      <c r="AP347" s="503"/>
      <c r="AQ347" s="503"/>
      <c r="AR347" s="503"/>
      <c r="AS347" s="503"/>
      <c r="AT347" s="503"/>
      <c r="AU347" s="503"/>
      <c r="AV347" s="503"/>
      <c r="AW347" s="503"/>
    </row>
    <row r="348" spans="1:49" s="61" customFormat="1" ht="21" customHeight="1" thickTop="1" thickBot="1" x14ac:dyDescent="0.3">
      <c r="B348" s="456" t="str">
        <f>B69</f>
        <v>ANUL III (2023-2024)</v>
      </c>
      <c r="C348" s="457"/>
      <c r="D348" s="457"/>
      <c r="E348" s="457"/>
      <c r="F348" s="457"/>
      <c r="G348" s="457"/>
      <c r="H348" s="457"/>
      <c r="I348" s="457"/>
      <c r="J348" s="457"/>
      <c r="K348" s="457"/>
      <c r="L348" s="457"/>
      <c r="M348" s="457"/>
      <c r="N348" s="457"/>
      <c r="O348" s="457"/>
      <c r="P348" s="457"/>
      <c r="Q348" s="457"/>
      <c r="R348" s="457"/>
      <c r="S348" s="457"/>
      <c r="T348" s="457"/>
      <c r="U348" s="457"/>
      <c r="V348" s="457"/>
      <c r="W348" s="457"/>
      <c r="X348" s="457"/>
      <c r="Y348" s="457"/>
      <c r="Z348" s="456" t="str">
        <f>Z69</f>
        <v>ANUL IV (2024-2025)</v>
      </c>
      <c r="AA348" s="457"/>
      <c r="AB348" s="457"/>
      <c r="AC348" s="457"/>
      <c r="AD348" s="457"/>
      <c r="AE348" s="457"/>
      <c r="AF348" s="457"/>
      <c r="AG348" s="457"/>
      <c r="AH348" s="457"/>
      <c r="AI348" s="457"/>
      <c r="AJ348" s="457"/>
      <c r="AK348" s="457"/>
      <c r="AL348" s="457"/>
      <c r="AM348" s="457"/>
      <c r="AN348" s="457"/>
      <c r="AO348" s="457"/>
      <c r="AP348" s="457"/>
      <c r="AQ348" s="457"/>
      <c r="AR348" s="457"/>
      <c r="AS348" s="457"/>
      <c r="AT348" s="457"/>
      <c r="AU348" s="457"/>
      <c r="AV348" s="457"/>
      <c r="AW348" s="457"/>
    </row>
    <row r="349" spans="1:49" s="61" customFormat="1" ht="21" customHeight="1" thickTop="1" thickBot="1" x14ac:dyDescent="0.3">
      <c r="A349" s="18"/>
      <c r="B349" s="456" t="s">
        <v>76</v>
      </c>
      <c r="C349" s="457"/>
      <c r="D349" s="457"/>
      <c r="E349" s="457"/>
      <c r="F349" s="457"/>
      <c r="G349" s="457"/>
      <c r="H349" s="457"/>
      <c r="I349" s="457"/>
      <c r="J349" s="457"/>
      <c r="K349" s="457"/>
      <c r="L349" s="457"/>
      <c r="M349" s="457"/>
      <c r="N349" s="456" t="s">
        <v>77</v>
      </c>
      <c r="O349" s="457"/>
      <c r="P349" s="457"/>
      <c r="Q349" s="457"/>
      <c r="R349" s="457"/>
      <c r="S349" s="457"/>
      <c r="T349" s="457"/>
      <c r="U349" s="457"/>
      <c r="V349" s="457"/>
      <c r="W349" s="457"/>
      <c r="X349" s="457"/>
      <c r="Y349" s="457"/>
      <c r="Z349" s="456" t="s">
        <v>78</v>
      </c>
      <c r="AA349" s="457"/>
      <c r="AB349" s="457"/>
      <c r="AC349" s="457"/>
      <c r="AD349" s="457"/>
      <c r="AE349" s="457"/>
      <c r="AF349" s="457"/>
      <c r="AG349" s="457"/>
      <c r="AH349" s="457"/>
      <c r="AI349" s="457"/>
      <c r="AJ349" s="457"/>
      <c r="AK349" s="457"/>
      <c r="AL349" s="456" t="s">
        <v>79</v>
      </c>
      <c r="AM349" s="457"/>
      <c r="AN349" s="457"/>
      <c r="AO349" s="457"/>
      <c r="AP349" s="457"/>
      <c r="AQ349" s="457"/>
      <c r="AR349" s="457"/>
      <c r="AS349" s="457"/>
      <c r="AT349" s="457"/>
      <c r="AU349" s="457"/>
      <c r="AV349" s="457"/>
      <c r="AW349" s="457"/>
    </row>
    <row r="350" spans="1:49" s="61" customFormat="1" ht="21" customHeight="1" thickTop="1" x14ac:dyDescent="0.25">
      <c r="A350" s="504" t="s">
        <v>66</v>
      </c>
      <c r="B350" s="487" t="s">
        <v>401</v>
      </c>
      <c r="C350" s="488"/>
      <c r="D350" s="488"/>
      <c r="E350" s="488"/>
      <c r="F350" s="488"/>
      <c r="G350" s="488"/>
      <c r="H350" s="488"/>
      <c r="I350" s="488"/>
      <c r="J350" s="488"/>
      <c r="K350" s="488"/>
      <c r="L350" s="488"/>
      <c r="M350" s="489"/>
      <c r="N350" s="487" t="s">
        <v>402</v>
      </c>
      <c r="O350" s="488"/>
      <c r="P350" s="488"/>
      <c r="Q350" s="488"/>
      <c r="R350" s="488"/>
      <c r="S350" s="488"/>
      <c r="T350" s="488"/>
      <c r="U350" s="488"/>
      <c r="V350" s="488"/>
      <c r="W350" s="488"/>
      <c r="X350" s="488"/>
      <c r="Y350" s="489"/>
      <c r="Z350" s="487" t="s">
        <v>403</v>
      </c>
      <c r="AA350" s="488"/>
      <c r="AB350" s="488"/>
      <c r="AC350" s="488"/>
      <c r="AD350" s="488"/>
      <c r="AE350" s="488"/>
      <c r="AF350" s="488"/>
      <c r="AG350" s="488"/>
      <c r="AH350" s="488"/>
      <c r="AI350" s="488"/>
      <c r="AJ350" s="488"/>
      <c r="AK350" s="489"/>
      <c r="AL350" s="487" t="s">
        <v>404</v>
      </c>
      <c r="AM350" s="488"/>
      <c r="AN350" s="488"/>
      <c r="AO350" s="488"/>
      <c r="AP350" s="488"/>
      <c r="AQ350" s="488"/>
      <c r="AR350" s="488"/>
      <c r="AS350" s="488"/>
      <c r="AT350" s="488"/>
      <c r="AU350" s="488"/>
      <c r="AV350" s="488"/>
      <c r="AW350" s="489"/>
    </row>
    <row r="351" spans="1:49" s="61" customFormat="1" ht="21" customHeight="1" x14ac:dyDescent="0.25">
      <c r="A351" s="505"/>
      <c r="B351" s="490"/>
      <c r="C351" s="491"/>
      <c r="D351" s="491"/>
      <c r="E351" s="491"/>
      <c r="F351" s="491"/>
      <c r="G351" s="491"/>
      <c r="H351" s="491"/>
      <c r="I351" s="491"/>
      <c r="J351" s="491"/>
      <c r="K351" s="491"/>
      <c r="L351" s="491"/>
      <c r="M351" s="492"/>
      <c r="N351" s="490"/>
      <c r="O351" s="491"/>
      <c r="P351" s="491"/>
      <c r="Q351" s="491"/>
      <c r="R351" s="491"/>
      <c r="S351" s="491"/>
      <c r="T351" s="491"/>
      <c r="U351" s="491"/>
      <c r="V351" s="491"/>
      <c r="W351" s="491"/>
      <c r="X351" s="491"/>
      <c r="Y351" s="492"/>
      <c r="Z351" s="490"/>
      <c r="AA351" s="491"/>
      <c r="AB351" s="491"/>
      <c r="AC351" s="491"/>
      <c r="AD351" s="491"/>
      <c r="AE351" s="491"/>
      <c r="AF351" s="491"/>
      <c r="AG351" s="491"/>
      <c r="AH351" s="491"/>
      <c r="AI351" s="491"/>
      <c r="AJ351" s="491"/>
      <c r="AK351" s="492"/>
      <c r="AL351" s="490"/>
      <c r="AM351" s="491"/>
      <c r="AN351" s="491"/>
      <c r="AO351" s="491"/>
      <c r="AP351" s="491"/>
      <c r="AQ351" s="491"/>
      <c r="AR351" s="491"/>
      <c r="AS351" s="491"/>
      <c r="AT351" s="491"/>
      <c r="AU351" s="491"/>
      <c r="AV351" s="491"/>
      <c r="AW351" s="492"/>
    </row>
    <row r="352" spans="1:49" s="61" customFormat="1" ht="21" customHeight="1" thickBot="1" x14ac:dyDescent="0.3">
      <c r="A352" s="506"/>
      <c r="B352" s="564" t="str">
        <f>IF(ISBLANK(B350),"",CONCATENATE($E$12,$F$12,".",$G$12,".","0",RIGHT($B$349,1),".",RIGHT(L352,1),$A$101,"-",A350))</f>
        <v>L432.21.05.F11-01</v>
      </c>
      <c r="C352" s="565"/>
      <c r="D352" s="566"/>
      <c r="E352" s="364">
        <v>5</v>
      </c>
      <c r="F352" s="365" t="s">
        <v>295</v>
      </c>
      <c r="G352" s="366">
        <v>28</v>
      </c>
      <c r="H352" s="367">
        <v>28</v>
      </c>
      <c r="I352" s="367">
        <v>0</v>
      </c>
      <c r="J352" s="368">
        <v>0</v>
      </c>
      <c r="K352" s="363">
        <v>0</v>
      </c>
      <c r="L352" s="365" t="s">
        <v>46</v>
      </c>
      <c r="M352" s="363">
        <v>69</v>
      </c>
      <c r="N352" s="564" t="str">
        <f>IF(ISBLANK(N350),"",CONCATENATE($E$12,$F$12,".",$G$12,".","0",RIGHT($N$349,1),".",RIGHT(X352,1),$A$101,"-",A350))</f>
        <v>L432.21.06.F11-01</v>
      </c>
      <c r="O352" s="565"/>
      <c r="P352" s="566"/>
      <c r="Q352" s="364">
        <v>5</v>
      </c>
      <c r="R352" s="365" t="s">
        <v>295</v>
      </c>
      <c r="S352" s="366">
        <v>28</v>
      </c>
      <c r="T352" s="367">
        <v>28</v>
      </c>
      <c r="U352" s="367">
        <v>0</v>
      </c>
      <c r="V352" s="368">
        <v>0</v>
      </c>
      <c r="W352" s="363">
        <v>0</v>
      </c>
      <c r="X352" s="365" t="s">
        <v>46</v>
      </c>
      <c r="Y352" s="363">
        <v>69</v>
      </c>
      <c r="Z352" s="564" t="str">
        <f>IF(ISBLANK(Z350),"",CONCATENATE($E$12,$F$12,".",$G$12,".","0",RIGHT($Z$349,1),".",RIGHT(AJ352,1),$A$101,"-",A350))</f>
        <v>L432.21.07.F11-01</v>
      </c>
      <c r="AA352" s="565"/>
      <c r="AB352" s="566"/>
      <c r="AC352" s="364">
        <v>3</v>
      </c>
      <c r="AD352" s="365" t="s">
        <v>295</v>
      </c>
      <c r="AE352" s="366">
        <v>14</v>
      </c>
      <c r="AF352" s="367">
        <v>0</v>
      </c>
      <c r="AG352" s="367">
        <v>28</v>
      </c>
      <c r="AH352" s="368">
        <v>0</v>
      </c>
      <c r="AI352" s="363">
        <v>0</v>
      </c>
      <c r="AJ352" s="365" t="s">
        <v>46</v>
      </c>
      <c r="AK352" s="363">
        <v>33</v>
      </c>
      <c r="AL352" s="564" t="str">
        <f>IF(ISBLANK(AL350),"",CONCATENATE($E$12,$F$12,".",$G$12,".","0",RIGHT($AL$349,1),".",RIGHT(AV352,1),$A$101,"-",A350))</f>
        <v>L432.21.08.F11-01</v>
      </c>
      <c r="AM352" s="565"/>
      <c r="AN352" s="566"/>
      <c r="AO352" s="364">
        <v>5</v>
      </c>
      <c r="AP352" s="365" t="s">
        <v>5</v>
      </c>
      <c r="AQ352" s="366">
        <v>28</v>
      </c>
      <c r="AR352" s="367">
        <v>28</v>
      </c>
      <c r="AS352" s="367">
        <v>0</v>
      </c>
      <c r="AT352" s="368">
        <v>0</v>
      </c>
      <c r="AU352" s="363">
        <v>0</v>
      </c>
      <c r="AV352" s="365" t="s">
        <v>46</v>
      </c>
      <c r="AW352" s="363">
        <v>69</v>
      </c>
    </row>
    <row r="353" spans="1:49" s="61" customFormat="1" ht="21" customHeight="1" thickTop="1" x14ac:dyDescent="0.25">
      <c r="A353" s="504" t="s">
        <v>67</v>
      </c>
      <c r="B353" s="487" t="s">
        <v>405</v>
      </c>
      <c r="C353" s="488"/>
      <c r="D353" s="488"/>
      <c r="E353" s="488"/>
      <c r="F353" s="488"/>
      <c r="G353" s="488"/>
      <c r="H353" s="488"/>
      <c r="I353" s="488"/>
      <c r="J353" s="488"/>
      <c r="K353" s="488"/>
      <c r="L353" s="488"/>
      <c r="M353" s="489"/>
      <c r="N353" s="487" t="s">
        <v>406</v>
      </c>
      <c r="O353" s="488"/>
      <c r="P353" s="488"/>
      <c r="Q353" s="488"/>
      <c r="R353" s="488"/>
      <c r="S353" s="488"/>
      <c r="T353" s="488"/>
      <c r="U353" s="488"/>
      <c r="V353" s="488"/>
      <c r="W353" s="488"/>
      <c r="X353" s="488"/>
      <c r="Y353" s="489"/>
      <c r="Z353" s="487" t="s">
        <v>363</v>
      </c>
      <c r="AA353" s="488"/>
      <c r="AB353" s="488"/>
      <c r="AC353" s="488"/>
      <c r="AD353" s="488"/>
      <c r="AE353" s="488"/>
      <c r="AF353" s="488"/>
      <c r="AG353" s="488"/>
      <c r="AH353" s="488"/>
      <c r="AI353" s="488"/>
      <c r="AJ353" s="488"/>
      <c r="AK353" s="489"/>
      <c r="AL353" s="487" t="s">
        <v>407</v>
      </c>
      <c r="AM353" s="488"/>
      <c r="AN353" s="488"/>
      <c r="AO353" s="488"/>
      <c r="AP353" s="488"/>
      <c r="AQ353" s="488"/>
      <c r="AR353" s="488"/>
      <c r="AS353" s="488"/>
      <c r="AT353" s="488"/>
      <c r="AU353" s="488"/>
      <c r="AV353" s="488"/>
      <c r="AW353" s="489"/>
    </row>
    <row r="354" spans="1:49" s="61" customFormat="1" ht="21" customHeight="1" x14ac:dyDescent="0.25">
      <c r="A354" s="505"/>
      <c r="B354" s="490"/>
      <c r="C354" s="491"/>
      <c r="D354" s="491"/>
      <c r="E354" s="491"/>
      <c r="F354" s="491"/>
      <c r="G354" s="491"/>
      <c r="H354" s="491"/>
      <c r="I354" s="491"/>
      <c r="J354" s="491"/>
      <c r="K354" s="491"/>
      <c r="L354" s="491"/>
      <c r="M354" s="492"/>
      <c r="N354" s="490"/>
      <c r="O354" s="491"/>
      <c r="P354" s="491"/>
      <c r="Q354" s="491"/>
      <c r="R354" s="491"/>
      <c r="S354" s="491"/>
      <c r="T354" s="491"/>
      <c r="U354" s="491"/>
      <c r="V354" s="491"/>
      <c r="W354" s="491"/>
      <c r="X354" s="491"/>
      <c r="Y354" s="492"/>
      <c r="Z354" s="490"/>
      <c r="AA354" s="491"/>
      <c r="AB354" s="491"/>
      <c r="AC354" s="491"/>
      <c r="AD354" s="491"/>
      <c r="AE354" s="491"/>
      <c r="AF354" s="491"/>
      <c r="AG354" s="491"/>
      <c r="AH354" s="491"/>
      <c r="AI354" s="491"/>
      <c r="AJ354" s="491"/>
      <c r="AK354" s="492"/>
      <c r="AL354" s="490"/>
      <c r="AM354" s="491"/>
      <c r="AN354" s="491"/>
      <c r="AO354" s="491"/>
      <c r="AP354" s="491"/>
      <c r="AQ354" s="491"/>
      <c r="AR354" s="491"/>
      <c r="AS354" s="491"/>
      <c r="AT354" s="491"/>
      <c r="AU354" s="491"/>
      <c r="AV354" s="491"/>
      <c r="AW354" s="492"/>
    </row>
    <row r="355" spans="1:49" s="61" customFormat="1" ht="21" customHeight="1" thickBot="1" x14ac:dyDescent="0.3">
      <c r="A355" s="506"/>
      <c r="B355" s="564" t="str">
        <f>IF(ISBLANK(B353),"",CONCATENATE($E$12,$F$12,".",$G$12,".","0",RIGHT($B$349,1),".",RIGHT(L355,1),$A$101,"-",A353))</f>
        <v>L432.21.05.F11-02</v>
      </c>
      <c r="C355" s="565"/>
      <c r="D355" s="566"/>
      <c r="E355" s="364">
        <v>4</v>
      </c>
      <c r="F355" s="365" t="s">
        <v>295</v>
      </c>
      <c r="G355" s="366">
        <v>28</v>
      </c>
      <c r="H355" s="367">
        <v>0</v>
      </c>
      <c r="I355" s="367">
        <v>28</v>
      </c>
      <c r="J355" s="368">
        <v>0</v>
      </c>
      <c r="K355" s="363">
        <v>0</v>
      </c>
      <c r="L355" s="365" t="s">
        <v>46</v>
      </c>
      <c r="M355" s="363">
        <v>44</v>
      </c>
      <c r="N355" s="564" t="str">
        <f>IF(ISBLANK(N353),"",CONCATENATE($E$12,$F$12,".",$G$12,".","0",RIGHT($N$349,1),".",RIGHT(X355,1),$A$101,"-",A353))</f>
        <v>L432.21.06.F11-02</v>
      </c>
      <c r="O355" s="565"/>
      <c r="P355" s="566"/>
      <c r="Q355" s="364">
        <v>4</v>
      </c>
      <c r="R355" s="365" t="s">
        <v>295</v>
      </c>
      <c r="S355" s="366">
        <v>28</v>
      </c>
      <c r="T355" s="367">
        <v>0</v>
      </c>
      <c r="U355" s="367">
        <v>28</v>
      </c>
      <c r="V355" s="368">
        <v>0</v>
      </c>
      <c r="W355" s="363">
        <v>0</v>
      </c>
      <c r="X355" s="365" t="s">
        <v>46</v>
      </c>
      <c r="Y355" s="363">
        <v>44</v>
      </c>
      <c r="Z355" s="564" t="str">
        <f>IF(ISBLANK(Z353),"",CONCATENATE($E$12,$F$12,".",$G$12,".","0",RIGHT($Z$349,1),".",RIGHT(AJ355,1),$A$101,"-",A353))</f>
        <v>L432.21.07.F11-02</v>
      </c>
      <c r="AA355" s="565"/>
      <c r="AB355" s="566"/>
      <c r="AC355" s="364">
        <v>3</v>
      </c>
      <c r="AD355" s="365" t="s">
        <v>295</v>
      </c>
      <c r="AE355" s="366">
        <v>14</v>
      </c>
      <c r="AF355" s="367">
        <v>0</v>
      </c>
      <c r="AG355" s="367">
        <v>14</v>
      </c>
      <c r="AH355" s="368">
        <v>0</v>
      </c>
      <c r="AI355" s="363">
        <v>0</v>
      </c>
      <c r="AJ355" s="365" t="s">
        <v>46</v>
      </c>
      <c r="AK355" s="363">
        <v>47</v>
      </c>
      <c r="AL355" s="564" t="str">
        <f>IF(ISBLANK(AL353),"",CONCATENATE($E$12,$F$12,".",$G$12,".","0",RIGHT($AL$349,1),".",RIGHT(AV355,1),$A$101,"-",A353))</f>
        <v>L432.21.08.F11-02</v>
      </c>
      <c r="AM355" s="565"/>
      <c r="AN355" s="566"/>
      <c r="AO355" s="412">
        <v>2</v>
      </c>
      <c r="AP355" s="413" t="s">
        <v>295</v>
      </c>
      <c r="AQ355" s="414">
        <v>0</v>
      </c>
      <c r="AR355" s="415">
        <v>0</v>
      </c>
      <c r="AS355" s="415">
        <v>36</v>
      </c>
      <c r="AT355" s="416">
        <v>0</v>
      </c>
      <c r="AU355" s="417">
        <v>0</v>
      </c>
      <c r="AV355" s="413" t="s">
        <v>46</v>
      </c>
      <c r="AW355" s="417">
        <v>14</v>
      </c>
    </row>
    <row r="356" spans="1:49" s="61" customFormat="1" ht="21" customHeight="1" thickTop="1" x14ac:dyDescent="0.25">
      <c r="A356" s="504" t="s">
        <v>68</v>
      </c>
      <c r="B356" s="487" t="s">
        <v>408</v>
      </c>
      <c r="C356" s="488"/>
      <c r="D356" s="488"/>
      <c r="E356" s="488"/>
      <c r="F356" s="488"/>
      <c r="G356" s="488"/>
      <c r="H356" s="488"/>
      <c r="I356" s="488"/>
      <c r="J356" s="488"/>
      <c r="K356" s="488"/>
      <c r="L356" s="488"/>
      <c r="M356" s="489"/>
      <c r="N356" s="487" t="s">
        <v>409</v>
      </c>
      <c r="O356" s="488"/>
      <c r="P356" s="488"/>
      <c r="Q356" s="488"/>
      <c r="R356" s="488"/>
      <c r="S356" s="488"/>
      <c r="T356" s="488"/>
      <c r="U356" s="488"/>
      <c r="V356" s="488"/>
      <c r="W356" s="488"/>
      <c r="X356" s="488"/>
      <c r="Y356" s="489"/>
      <c r="Z356" s="487" t="s">
        <v>364</v>
      </c>
      <c r="AA356" s="488"/>
      <c r="AB356" s="488"/>
      <c r="AC356" s="488"/>
      <c r="AD356" s="488"/>
      <c r="AE356" s="488"/>
      <c r="AF356" s="488"/>
      <c r="AG356" s="488"/>
      <c r="AH356" s="488"/>
      <c r="AI356" s="488"/>
      <c r="AJ356" s="488"/>
      <c r="AK356" s="489"/>
      <c r="AL356" s="487" t="s">
        <v>410</v>
      </c>
      <c r="AM356" s="488"/>
      <c r="AN356" s="488"/>
      <c r="AO356" s="488"/>
      <c r="AP356" s="488"/>
      <c r="AQ356" s="488"/>
      <c r="AR356" s="488"/>
      <c r="AS356" s="488"/>
      <c r="AT356" s="488"/>
      <c r="AU356" s="488"/>
      <c r="AV356" s="488"/>
      <c r="AW356" s="489"/>
    </row>
    <row r="357" spans="1:49" s="61" customFormat="1" ht="21" customHeight="1" x14ac:dyDescent="0.25">
      <c r="A357" s="505"/>
      <c r="B357" s="490"/>
      <c r="C357" s="491"/>
      <c r="D357" s="491"/>
      <c r="E357" s="491"/>
      <c r="F357" s="491"/>
      <c r="G357" s="491"/>
      <c r="H357" s="491"/>
      <c r="I357" s="491"/>
      <c r="J357" s="491"/>
      <c r="K357" s="491"/>
      <c r="L357" s="491"/>
      <c r="M357" s="492"/>
      <c r="N357" s="490"/>
      <c r="O357" s="491"/>
      <c r="P357" s="491"/>
      <c r="Q357" s="491"/>
      <c r="R357" s="491"/>
      <c r="S357" s="491"/>
      <c r="T357" s="491"/>
      <c r="U357" s="491"/>
      <c r="V357" s="491"/>
      <c r="W357" s="491"/>
      <c r="X357" s="491"/>
      <c r="Y357" s="492"/>
      <c r="Z357" s="490"/>
      <c r="AA357" s="491"/>
      <c r="AB357" s="491"/>
      <c r="AC357" s="491"/>
      <c r="AD357" s="491"/>
      <c r="AE357" s="491"/>
      <c r="AF357" s="491"/>
      <c r="AG357" s="491"/>
      <c r="AH357" s="491"/>
      <c r="AI357" s="491"/>
      <c r="AJ357" s="491"/>
      <c r="AK357" s="492"/>
      <c r="AL357" s="490"/>
      <c r="AM357" s="491"/>
      <c r="AN357" s="491"/>
      <c r="AO357" s="491"/>
      <c r="AP357" s="491"/>
      <c r="AQ357" s="491"/>
      <c r="AR357" s="491"/>
      <c r="AS357" s="491"/>
      <c r="AT357" s="491"/>
      <c r="AU357" s="491"/>
      <c r="AV357" s="491"/>
      <c r="AW357" s="492"/>
    </row>
    <row r="358" spans="1:49" s="61" customFormat="1" ht="21" customHeight="1" thickBot="1" x14ac:dyDescent="0.3">
      <c r="A358" s="506"/>
      <c r="B358" s="564" t="str">
        <f>IF(ISBLANK(B356),"",CONCATENATE($E$12,$F$12,".",$G$12,".","0",RIGHT($B$349,1),".",RIGHT(L358,1),$A$101,"-",A356))</f>
        <v>L432.21.05.f11-03</v>
      </c>
      <c r="C358" s="565"/>
      <c r="D358" s="566"/>
      <c r="E358" s="364">
        <v>4</v>
      </c>
      <c r="F358" s="365" t="s">
        <v>295</v>
      </c>
      <c r="G358" s="366">
        <v>28</v>
      </c>
      <c r="H358" s="367">
        <v>0</v>
      </c>
      <c r="I358" s="367">
        <v>28</v>
      </c>
      <c r="J358" s="368">
        <v>0</v>
      </c>
      <c r="K358" s="363">
        <v>0</v>
      </c>
      <c r="L358" s="365" t="s">
        <v>411</v>
      </c>
      <c r="M358" s="363">
        <v>44</v>
      </c>
      <c r="N358" s="564" t="str">
        <f>IF(ISBLANK(N356),"",CONCATENATE($E$12,$F$12,".",$G$12,".","0",RIGHT($N$349,1),".",RIGHT(X358,1),$A$101,"-",A356))</f>
        <v>L432.21.06.F11-03</v>
      </c>
      <c r="O358" s="565"/>
      <c r="P358" s="566"/>
      <c r="Q358" s="364">
        <v>4</v>
      </c>
      <c r="R358" s="365" t="s">
        <v>295</v>
      </c>
      <c r="S358" s="366">
        <v>28</v>
      </c>
      <c r="T358" s="367">
        <v>0</v>
      </c>
      <c r="U358" s="367">
        <v>28</v>
      </c>
      <c r="V358" s="368">
        <v>0</v>
      </c>
      <c r="W358" s="363">
        <v>0</v>
      </c>
      <c r="X358" s="365" t="s">
        <v>46</v>
      </c>
      <c r="Y358" s="363">
        <v>44</v>
      </c>
      <c r="Z358" s="564" t="str">
        <f>IF(ISBLANK(Z356),"",CONCATENATE($E$12,$F$12,".",$G$12,".","0",RIGHT($Z$349,1),".",RIGHT(AJ358,1),$A$101,"-",A356))</f>
        <v>L432.21.07.F11-03</v>
      </c>
      <c r="AA358" s="565"/>
      <c r="AB358" s="566"/>
      <c r="AC358" s="412">
        <v>3</v>
      </c>
      <c r="AD358" s="413" t="s">
        <v>295</v>
      </c>
      <c r="AE358" s="414">
        <v>14</v>
      </c>
      <c r="AF358" s="415">
        <v>0</v>
      </c>
      <c r="AG358" s="415">
        <v>42</v>
      </c>
      <c r="AH358" s="416">
        <v>0</v>
      </c>
      <c r="AI358" s="417">
        <v>0</v>
      </c>
      <c r="AJ358" s="413" t="s">
        <v>46</v>
      </c>
      <c r="AK358" s="417">
        <v>9</v>
      </c>
      <c r="AL358" s="564" t="str">
        <f>IF(ISBLANK(AL356),"",CONCATENATE($E$12,$F$12,".",$G$12,".","0",RIGHT($AL$349,1),".",RIGHT(AV358,1),$A$101,"-",A356))</f>
        <v>L432.21.08.F11-03</v>
      </c>
      <c r="AM358" s="565"/>
      <c r="AN358" s="566"/>
      <c r="AO358" s="412">
        <v>2</v>
      </c>
      <c r="AP358" s="413" t="s">
        <v>6</v>
      </c>
      <c r="AQ358" s="414">
        <v>0</v>
      </c>
      <c r="AR358" s="415">
        <v>0</v>
      </c>
      <c r="AS358" s="415">
        <v>28</v>
      </c>
      <c r="AT358" s="416">
        <v>0</v>
      </c>
      <c r="AU358" s="417">
        <v>0</v>
      </c>
      <c r="AV358" s="413" t="s">
        <v>46</v>
      </c>
      <c r="AW358" s="417">
        <v>14</v>
      </c>
    </row>
    <row r="359" spans="1:49" s="61" customFormat="1" ht="21" customHeight="1" thickTop="1" x14ac:dyDescent="0.25">
      <c r="A359" s="504" t="s">
        <v>69</v>
      </c>
      <c r="B359" s="487"/>
      <c r="C359" s="488"/>
      <c r="D359" s="488"/>
      <c r="E359" s="488"/>
      <c r="F359" s="488"/>
      <c r="G359" s="488"/>
      <c r="H359" s="488"/>
      <c r="I359" s="488"/>
      <c r="J359" s="488"/>
      <c r="K359" s="488"/>
      <c r="L359" s="488"/>
      <c r="M359" s="489"/>
      <c r="N359" s="487" t="s">
        <v>364</v>
      </c>
      <c r="O359" s="488"/>
      <c r="P359" s="488"/>
      <c r="Q359" s="488"/>
      <c r="R359" s="488"/>
      <c r="S359" s="488"/>
      <c r="T359" s="488"/>
      <c r="U359" s="488"/>
      <c r="V359" s="488"/>
      <c r="W359" s="488"/>
      <c r="X359" s="488"/>
      <c r="Y359" s="489"/>
      <c r="Z359" s="487"/>
      <c r="AA359" s="488"/>
      <c r="AB359" s="488"/>
      <c r="AC359" s="488"/>
      <c r="AD359" s="488"/>
      <c r="AE359" s="488"/>
      <c r="AF359" s="488"/>
      <c r="AG359" s="488"/>
      <c r="AH359" s="488"/>
      <c r="AI359" s="488"/>
      <c r="AJ359" s="488"/>
      <c r="AK359" s="489"/>
      <c r="AL359" s="487"/>
      <c r="AM359" s="488"/>
      <c r="AN359" s="488"/>
      <c r="AO359" s="488"/>
      <c r="AP359" s="488"/>
      <c r="AQ359" s="488"/>
      <c r="AR359" s="488"/>
      <c r="AS359" s="488"/>
      <c r="AT359" s="488"/>
      <c r="AU359" s="488"/>
      <c r="AV359" s="488"/>
      <c r="AW359" s="489"/>
    </row>
    <row r="360" spans="1:49" s="61" customFormat="1" ht="21" customHeight="1" x14ac:dyDescent="0.25">
      <c r="A360" s="505"/>
      <c r="B360" s="490"/>
      <c r="C360" s="491"/>
      <c r="D360" s="491"/>
      <c r="E360" s="491"/>
      <c r="F360" s="491"/>
      <c r="G360" s="491"/>
      <c r="H360" s="491"/>
      <c r="I360" s="491"/>
      <c r="J360" s="491"/>
      <c r="K360" s="491"/>
      <c r="L360" s="491"/>
      <c r="M360" s="492"/>
      <c r="N360" s="490"/>
      <c r="O360" s="491"/>
      <c r="P360" s="491"/>
      <c r="Q360" s="491"/>
      <c r="R360" s="491"/>
      <c r="S360" s="491"/>
      <c r="T360" s="491"/>
      <c r="U360" s="491"/>
      <c r="V360" s="491"/>
      <c r="W360" s="491"/>
      <c r="X360" s="491"/>
      <c r="Y360" s="492"/>
      <c r="Z360" s="490"/>
      <c r="AA360" s="491"/>
      <c r="AB360" s="491"/>
      <c r="AC360" s="491"/>
      <c r="AD360" s="491"/>
      <c r="AE360" s="491"/>
      <c r="AF360" s="491"/>
      <c r="AG360" s="491"/>
      <c r="AH360" s="491"/>
      <c r="AI360" s="491"/>
      <c r="AJ360" s="491"/>
      <c r="AK360" s="492"/>
      <c r="AL360" s="490"/>
      <c r="AM360" s="491"/>
      <c r="AN360" s="491"/>
      <c r="AO360" s="491"/>
      <c r="AP360" s="491"/>
      <c r="AQ360" s="491"/>
      <c r="AR360" s="491"/>
      <c r="AS360" s="491"/>
      <c r="AT360" s="491"/>
      <c r="AU360" s="491"/>
      <c r="AV360" s="491"/>
      <c r="AW360" s="492"/>
    </row>
    <row r="361" spans="1:49" s="88" customFormat="1" ht="21" customHeight="1" thickBot="1" x14ac:dyDescent="0.25">
      <c r="A361" s="506"/>
      <c r="B361" s="564" t="str">
        <f>IF(ISBLANK(B359),"",CONCATENATE($E$12,$F$12,".",$G$12,".","0",RIGHT($B$349,1),".",RIGHT(L361,1),$A$101,"-",A359))</f>
        <v/>
      </c>
      <c r="C361" s="565"/>
      <c r="D361" s="566"/>
      <c r="E361" s="364"/>
      <c r="F361" s="365"/>
      <c r="G361" s="366"/>
      <c r="H361" s="367"/>
      <c r="I361" s="367"/>
      <c r="J361" s="368"/>
      <c r="K361" s="363"/>
      <c r="L361" s="365"/>
      <c r="M361" s="363"/>
      <c r="N361" s="564" t="str">
        <f>IF(ISBLANK(N359),"",CONCATENATE($E$12,$F$12,".",$G$12,".","0",RIGHT($N$349,1),".",RIGHT(X361,1),$A$101,"-",A359))</f>
        <v>L432.21.06.F11-04</v>
      </c>
      <c r="O361" s="565"/>
      <c r="P361" s="566"/>
      <c r="Q361" s="364">
        <v>2</v>
      </c>
      <c r="R361" s="365" t="s">
        <v>6</v>
      </c>
      <c r="S361" s="366">
        <v>0</v>
      </c>
      <c r="T361" s="367">
        <v>0</v>
      </c>
      <c r="U361" s="367">
        <v>28</v>
      </c>
      <c r="V361" s="368">
        <v>0</v>
      </c>
      <c r="W361" s="363">
        <v>0</v>
      </c>
      <c r="X361" s="365" t="s">
        <v>46</v>
      </c>
      <c r="Y361" s="363">
        <v>22</v>
      </c>
      <c r="Z361" s="564" t="str">
        <f>IF(ISBLANK(Z359),"",CONCATENATE($E$12,$F$12,".",$G$12,".","0",RIGHT($Z$349,1),".",RIGHT(AJ361,1),$A$101,"-",A359))</f>
        <v/>
      </c>
      <c r="AA361" s="565"/>
      <c r="AB361" s="566"/>
      <c r="AC361" s="412"/>
      <c r="AD361" s="413"/>
      <c r="AE361" s="414"/>
      <c r="AF361" s="415"/>
      <c r="AG361" s="415"/>
      <c r="AH361" s="416"/>
      <c r="AI361" s="417"/>
      <c r="AJ361" s="413"/>
      <c r="AK361" s="417"/>
      <c r="AL361" s="564" t="str">
        <f>IF(ISBLANK(AL359),"",CONCATENATE($E$12,$F$12,".",$G$12,".","0",RIGHT($AL$349,1),".",RIGHT(AV361,1),$A$101,"-",A359))</f>
        <v/>
      </c>
      <c r="AM361" s="565"/>
      <c r="AN361" s="566"/>
      <c r="AO361" s="412"/>
      <c r="AP361" s="413"/>
      <c r="AQ361" s="414"/>
      <c r="AR361" s="415"/>
      <c r="AS361" s="415"/>
      <c r="AT361" s="416"/>
      <c r="AU361" s="417"/>
      <c r="AV361" s="413"/>
      <c r="AW361" s="417"/>
    </row>
    <row r="362" spans="1:49" s="88" customFormat="1" ht="21" customHeight="1" thickTop="1" x14ac:dyDescent="0.2">
      <c r="A362" s="518" t="s">
        <v>8</v>
      </c>
      <c r="B362" s="472" t="s">
        <v>9</v>
      </c>
      <c r="C362" s="473"/>
      <c r="D362" s="63"/>
      <c r="E362" s="466">
        <f>SUM(G352:J352,G355:J355,G358:J358,G361:J361,)</f>
        <v>168</v>
      </c>
      <c r="F362" s="467"/>
      <c r="G362" s="478" t="s">
        <v>10</v>
      </c>
      <c r="H362" s="479"/>
      <c r="I362" s="479"/>
      <c r="J362" s="480"/>
      <c r="K362" s="465">
        <f>SUM(M352,M355,M358,M361)</f>
        <v>157</v>
      </c>
      <c r="L362" s="466"/>
      <c r="M362" s="467"/>
      <c r="N362" s="472" t="s">
        <v>9</v>
      </c>
      <c r="O362" s="473"/>
      <c r="P362" s="63"/>
      <c r="Q362" s="466">
        <f>SUM(S352:V352,S355:V355,S358:V358,S361:V361,)</f>
        <v>196</v>
      </c>
      <c r="R362" s="467"/>
      <c r="S362" s="478" t="s">
        <v>10</v>
      </c>
      <c r="T362" s="479"/>
      <c r="U362" s="479"/>
      <c r="V362" s="480"/>
      <c r="W362" s="465">
        <f>SUM(Y352,Y355,Y358,Y361)</f>
        <v>179</v>
      </c>
      <c r="X362" s="466"/>
      <c r="Y362" s="467"/>
      <c r="Z362" s="472" t="s">
        <v>9</v>
      </c>
      <c r="AA362" s="473"/>
      <c r="AB362" s="63"/>
      <c r="AC362" s="466">
        <f>SUM(AE352:AH352,AE355:AH355,AE358:AH358,AE361:AH361,)</f>
        <v>126</v>
      </c>
      <c r="AD362" s="467"/>
      <c r="AE362" s="478" t="s">
        <v>10</v>
      </c>
      <c r="AF362" s="479"/>
      <c r="AG362" s="479"/>
      <c r="AH362" s="480"/>
      <c r="AI362" s="465">
        <f>SUM(AK352,AK355,AK358,AK361)</f>
        <v>89</v>
      </c>
      <c r="AJ362" s="466"/>
      <c r="AK362" s="467"/>
      <c r="AL362" s="472" t="s">
        <v>9</v>
      </c>
      <c r="AM362" s="473"/>
      <c r="AN362" s="63"/>
      <c r="AO362" s="466">
        <f>SUM(AQ352:AT352,AQ355:AT355,AQ358:AT358,AQ361:AT361,)</f>
        <v>120</v>
      </c>
      <c r="AP362" s="467"/>
      <c r="AQ362" s="478" t="s">
        <v>10</v>
      </c>
      <c r="AR362" s="479"/>
      <c r="AS362" s="479"/>
      <c r="AT362" s="480"/>
      <c r="AU362" s="465">
        <f>SUM(AW352,AW355,AW358,AW361)</f>
        <v>97</v>
      </c>
      <c r="AV362" s="466"/>
      <c r="AW362" s="467"/>
    </row>
    <row r="363" spans="1:49" s="88" customFormat="1" ht="21" customHeight="1" thickBot="1" x14ac:dyDescent="0.25">
      <c r="A363" s="519"/>
      <c r="B363" s="468" t="s">
        <v>11</v>
      </c>
      <c r="C363" s="461"/>
      <c r="D363" s="66"/>
      <c r="E363" s="476">
        <f>SUM(E352,E355,E358,E361)</f>
        <v>13</v>
      </c>
      <c r="F363" s="477"/>
      <c r="G363" s="468" t="s">
        <v>12</v>
      </c>
      <c r="H363" s="461"/>
      <c r="I363" s="461"/>
      <c r="J363" s="462"/>
      <c r="K363" s="468" t="str">
        <f>BD396</f>
        <v>0E,3D,0C</v>
      </c>
      <c r="L363" s="461"/>
      <c r="M363" s="462"/>
      <c r="N363" s="468" t="s">
        <v>11</v>
      </c>
      <c r="O363" s="461"/>
      <c r="P363" s="66"/>
      <c r="Q363" s="476">
        <f>SUM(Q352,Q355,Q358,Q361)</f>
        <v>15</v>
      </c>
      <c r="R363" s="477"/>
      <c r="S363" s="468" t="s">
        <v>12</v>
      </c>
      <c r="T363" s="461"/>
      <c r="U363" s="461"/>
      <c r="V363" s="462"/>
      <c r="W363" s="468" t="str">
        <f>BD397</f>
        <v>0E,3D,1C</v>
      </c>
      <c r="X363" s="461"/>
      <c r="Y363" s="462"/>
      <c r="Z363" s="468" t="s">
        <v>11</v>
      </c>
      <c r="AA363" s="461"/>
      <c r="AB363" s="66"/>
      <c r="AC363" s="476">
        <f>SUM(AC352,AC355,AC358,AC361)</f>
        <v>9</v>
      </c>
      <c r="AD363" s="477"/>
      <c r="AE363" s="468" t="s">
        <v>12</v>
      </c>
      <c r="AF363" s="461"/>
      <c r="AG363" s="461"/>
      <c r="AH363" s="462"/>
      <c r="AI363" s="468" t="str">
        <f>BD398</f>
        <v>0E,3D,0C</v>
      </c>
      <c r="AJ363" s="461"/>
      <c r="AK363" s="462"/>
      <c r="AL363" s="468" t="s">
        <v>11</v>
      </c>
      <c r="AM363" s="461"/>
      <c r="AN363" s="66"/>
      <c r="AO363" s="476">
        <f>SUM(AO352,AO355,AO358,AO361)</f>
        <v>9</v>
      </c>
      <c r="AP363" s="477"/>
      <c r="AQ363" s="468" t="s">
        <v>12</v>
      </c>
      <c r="AR363" s="461"/>
      <c r="AS363" s="461"/>
      <c r="AT363" s="462"/>
      <c r="AU363" s="468" t="str">
        <f>BD399</f>
        <v>1E,1D,1C</v>
      </c>
      <c r="AV363" s="461"/>
      <c r="AW363" s="462"/>
    </row>
    <row r="364" spans="1:49" s="88" customFormat="1" ht="21" customHeight="1" thickTop="1" x14ac:dyDescent="0.2">
      <c r="A364" s="518" t="s">
        <v>13</v>
      </c>
      <c r="B364" s="472" t="s">
        <v>9</v>
      </c>
      <c r="C364" s="473"/>
      <c r="D364" s="67"/>
      <c r="E364" s="474">
        <f>SUM(G365:J365)</f>
        <v>12</v>
      </c>
      <c r="F364" s="475"/>
      <c r="G364" s="68"/>
      <c r="H364" s="64"/>
      <c r="I364" s="64"/>
      <c r="J364" s="64"/>
      <c r="K364" s="313"/>
      <c r="L364" s="64"/>
      <c r="M364" s="73"/>
      <c r="N364" s="472" t="s">
        <v>9</v>
      </c>
      <c r="O364" s="473"/>
      <c r="P364" s="67"/>
      <c r="Q364" s="474">
        <f>SUM(S365:V365)</f>
        <v>14</v>
      </c>
      <c r="R364" s="475"/>
      <c r="S364" s="68"/>
      <c r="T364" s="64"/>
      <c r="U364" s="64"/>
      <c r="V364" s="64"/>
      <c r="W364" s="313"/>
      <c r="X364" s="64"/>
      <c r="Y364" s="73"/>
      <c r="Z364" s="472" t="s">
        <v>9</v>
      </c>
      <c r="AA364" s="473"/>
      <c r="AB364" s="67"/>
      <c r="AC364" s="474">
        <f>SUM(AE365:AH365)</f>
        <v>9</v>
      </c>
      <c r="AD364" s="475"/>
      <c r="AE364" s="68"/>
      <c r="AF364" s="64"/>
      <c r="AG364" s="64"/>
      <c r="AH364" s="64"/>
      <c r="AI364" s="313"/>
      <c r="AJ364" s="64"/>
      <c r="AK364" s="73"/>
      <c r="AL364" s="472" t="s">
        <v>9</v>
      </c>
      <c r="AM364" s="473"/>
      <c r="AN364" s="67"/>
      <c r="AO364" s="474">
        <f>SUM(AQ365:AT365)</f>
        <v>8.5714285714285712</v>
      </c>
      <c r="AP364" s="475"/>
      <c r="AQ364" s="68"/>
      <c r="AR364" s="64"/>
      <c r="AS364" s="64"/>
      <c r="AT364" s="64"/>
      <c r="AU364" s="313"/>
      <c r="AV364" s="64"/>
      <c r="AW364" s="73"/>
    </row>
    <row r="365" spans="1:49" s="78" customFormat="1" ht="21" customHeight="1" thickBot="1" x14ac:dyDescent="0.25">
      <c r="A365" s="519"/>
      <c r="B365" s="468" t="s">
        <v>14</v>
      </c>
      <c r="C365" s="461"/>
      <c r="D365" s="65"/>
      <c r="E365" s="65"/>
      <c r="F365" s="69"/>
      <c r="G365" s="211">
        <f>(G352+G355+G358+G361)/14</f>
        <v>6</v>
      </c>
      <c r="H365" s="211">
        <f>(H352+H355+H358+H361)/14</f>
        <v>2</v>
      </c>
      <c r="I365" s="211">
        <f>(I352+I355+I358+I361)/14</f>
        <v>4</v>
      </c>
      <c r="J365" s="211">
        <f>(J352+J355+J358+J361)/14</f>
        <v>0</v>
      </c>
      <c r="K365" s="460" t="s">
        <v>15</v>
      </c>
      <c r="L365" s="461"/>
      <c r="M365" s="462"/>
      <c r="N365" s="468" t="s">
        <v>14</v>
      </c>
      <c r="O365" s="461"/>
      <c r="P365" s="65"/>
      <c r="Q365" s="65"/>
      <c r="R365" s="69"/>
      <c r="S365" s="211">
        <f>(S352+S355+S358+S361)/14</f>
        <v>6</v>
      </c>
      <c r="T365" s="211">
        <f>(T352+T355+T358+T361)/14</f>
        <v>2</v>
      </c>
      <c r="U365" s="211">
        <f>(U352+U355+U358+U361)/14</f>
        <v>6</v>
      </c>
      <c r="V365" s="211">
        <f>(V352+V355+V358+V361)/14</f>
        <v>0</v>
      </c>
      <c r="W365" s="460" t="s">
        <v>15</v>
      </c>
      <c r="X365" s="461"/>
      <c r="Y365" s="462"/>
      <c r="Z365" s="468" t="s">
        <v>14</v>
      </c>
      <c r="AA365" s="461"/>
      <c r="AB365" s="65"/>
      <c r="AC365" s="65"/>
      <c r="AD365" s="69"/>
      <c r="AE365" s="211">
        <f>(AE352+AE355+AE358+AE361)/14</f>
        <v>3</v>
      </c>
      <c r="AF365" s="211">
        <f>(AF352+AF355+AF358+AF361)/14</f>
        <v>0</v>
      </c>
      <c r="AG365" s="211">
        <f>(AG352+AG355+AG358+AG361)/14</f>
        <v>6</v>
      </c>
      <c r="AH365" s="211">
        <f>(AH352+AH355+AH358+AH361)/14</f>
        <v>0</v>
      </c>
      <c r="AI365" s="460" t="s">
        <v>15</v>
      </c>
      <c r="AJ365" s="461"/>
      <c r="AK365" s="462"/>
      <c r="AL365" s="468" t="s">
        <v>14</v>
      </c>
      <c r="AM365" s="461"/>
      <c r="AN365" s="65"/>
      <c r="AO365" s="65"/>
      <c r="AP365" s="69"/>
      <c r="AQ365" s="211">
        <f>(AQ352+AQ355+AQ358+AQ361)/14</f>
        <v>2</v>
      </c>
      <c r="AR365" s="211">
        <f>(AR352+AR355+AR358+AR361)/14</f>
        <v>2</v>
      </c>
      <c r="AS365" s="211">
        <f>(AS352+AS355+AS358+AS361)/14</f>
        <v>4.5714285714285712</v>
      </c>
      <c r="AT365" s="211">
        <f>(AT352+AT355+AT358+AT361)/14</f>
        <v>0</v>
      </c>
      <c r="AU365" s="460" t="s">
        <v>15</v>
      </c>
      <c r="AV365" s="461"/>
      <c r="AW365" s="462"/>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9" t="s">
        <v>270</v>
      </c>
      <c r="B367" s="459"/>
      <c r="C367" s="459"/>
      <c r="D367" s="459"/>
      <c r="E367" s="459"/>
      <c r="F367" s="459"/>
      <c r="G367" s="459"/>
      <c r="H367" s="459"/>
      <c r="I367" s="459"/>
      <c r="J367" s="459"/>
      <c r="K367" s="459"/>
      <c r="L367" s="459"/>
      <c r="M367" s="459"/>
      <c r="N367" s="459"/>
      <c r="O367" s="459"/>
      <c r="P367" s="459"/>
      <c r="Q367" s="459"/>
      <c r="R367" s="459"/>
      <c r="S367" s="459"/>
      <c r="T367" s="459"/>
      <c r="U367" s="459"/>
      <c r="V367" s="459"/>
      <c r="W367" s="459"/>
      <c r="X367" s="459"/>
      <c r="Y367" s="459"/>
      <c r="Z367" s="459"/>
      <c r="AA367" s="459"/>
      <c r="AB367" s="459"/>
      <c r="AC367" s="459"/>
      <c r="AD367" s="459"/>
      <c r="AE367" s="459"/>
      <c r="AF367" s="459"/>
      <c r="AG367" s="459"/>
      <c r="AH367" s="459"/>
      <c r="AI367" s="459"/>
      <c r="AJ367" s="459"/>
      <c r="AK367" s="459"/>
      <c r="AL367" s="459"/>
      <c r="AM367" s="459"/>
      <c r="AN367" s="459"/>
      <c r="AO367" s="459"/>
      <c r="AP367" s="459"/>
      <c r="AQ367" s="459"/>
      <c r="AR367" s="459"/>
      <c r="AS367" s="459"/>
      <c r="AT367" s="459"/>
      <c r="AU367" s="459"/>
      <c r="AV367" s="459"/>
      <c r="AW367" s="459"/>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3" t="s">
        <v>39</v>
      </c>
      <c r="C369" s="463"/>
      <c r="D369" s="463"/>
      <c r="E369" s="463"/>
      <c r="F369" s="463"/>
      <c r="G369" s="463"/>
      <c r="H369" s="463"/>
      <c r="I369" s="463"/>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3" t="s">
        <v>42</v>
      </c>
      <c r="AO369" s="463"/>
      <c r="AP369" s="463"/>
      <c r="AQ369" s="463"/>
      <c r="AR369" s="463"/>
      <c r="AS369" s="463"/>
      <c r="AT369" s="463"/>
      <c r="AU369" s="463"/>
      <c r="AV369" s="48"/>
      <c r="AW369" s="48"/>
    </row>
    <row r="370" spans="1:98" s="59" customFormat="1" ht="21" customHeight="1" x14ac:dyDescent="0.2">
      <c r="B370" s="464" t="str">
        <f>Coperta!B$46</f>
        <v>Conf.univ.dr.ing. Florin DRĂGAN</v>
      </c>
      <c r="C370" s="464"/>
      <c r="D370" s="464"/>
      <c r="E370" s="464"/>
      <c r="F370" s="464"/>
      <c r="G370" s="464"/>
      <c r="H370" s="464"/>
      <c r="I370" s="464"/>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4" t="str">
        <f>Coperta!N$46</f>
        <v>Conf.univ.dr.ing. Virgil STOICA</v>
      </c>
      <c r="AO370" s="464"/>
      <c r="AP370" s="464"/>
      <c r="AQ370" s="464"/>
      <c r="AR370" s="464"/>
      <c r="AS370" s="464"/>
      <c r="AT370" s="464"/>
      <c r="AU370" s="464"/>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7" t="s">
        <v>156</v>
      </c>
      <c r="B378" s="567"/>
      <c r="C378" s="567"/>
      <c r="AZ378" s="50"/>
      <c r="BA378" s="568"/>
      <c r="BB378" s="568"/>
      <c r="BC378" s="568"/>
      <c r="BD378" s="56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154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0</v>
      </c>
      <c r="BD384" s="123" t="str">
        <f t="shared" si="1"/>
        <v>4E,3D,0C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392</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238</v>
      </c>
      <c r="CD384" s="123">
        <f>($G$73+$H$73+$I$73+$J$73)*COUNTIF($L$73,"DS")+($G$76+$H$76+$I$76+$J$76)*COUNTIF($L$76,"DS")+($G$79+$H$79+$I$79+$J$79)*COUNTIF($L$79,"DS")+($G$82+$H$82+$I$82+$J$82)*COUNTIF($L$82,"DS")+($G$85+$H$85+$I$85+$J$85)*COUNTIF($L$85,"DS")+($G$88+$H$88+$I$88+$J$88)*COUNTIF($L$88,"DS")+($G$91+$H$91+$I$91+$J$91)*COUNTIF($L$91,"DS")+($G$94+$H$94+$I$94+$J$94)*COUNTIF($L$94,"DS")+($G$100+$H$100+$I$100+$J$100)*COUNTIF($L$100,"DS")+($G$97+$H$97+$I$97+$J$97)*COUNTIF($L$97,"DS")</f>
        <v>112</v>
      </c>
      <c r="CE384" s="123">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5</v>
      </c>
      <c r="BB385" s="280">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18</v>
      </c>
      <c r="BN385" s="123">
        <f>$Q$73*COUNTIF($N$71,"*op?ional*")+$Q$76*COUNTIF($N$74,"*op?ional*")+$Q$79*COUNTIF($N$77,"*op?ional*")+$Q$82*COUNTIF($N$80,"*op?ional*")+$Q$85*COUNTIF($N$83,"*op?ional*")+$Q$88*COUNTIF($N$86,"*op?ional*")+$Q$91*COUNTIF($N$89,"*op?ional*")+$Q$94*COUNTIF($N$92,"*op?ional*")+$Q$97*COUNTIF($N$95,"*op?ional*")+$Q$100*COUNTIF($N$98,"*op?ional*")</f>
        <v>12</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189</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175</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217</v>
      </c>
      <c r="CD385" s="123">
        <f>($S$73+$T$73+$U$73+$V$73)*COUNTIF($X$73,"DS")+($S$76+$T$76+$U$76+$V$76)*COUNTIF($X$76,"DS")+($S$79+$T$79+$U$79+$V$79)*COUNTIF($X$79,"DS")+($S$82+$T$82+$U$82+$V$82)*COUNTIF($X$82,"DS")+($S$85+$T$85+$U$85+$V$85)*COUNTIF($X$85,"DS")+($S$88+$T$88+$U$88+$V$88)*COUNTIF($X$88,"DS")+($S$91+$T$91+$U$91+$V$91)*COUNTIF($X$91,"DS")+($S$94+$T$94+$U$94+$V$94)*COUNTIF($X$94,"DS")+($S$100+$T$100+$U$100+$V$100)*COUNTIF($X$100,"DS")+($S$97+$T$97+$U$97+$V$97)*COUNTIF($X$97,"DS")</f>
        <v>147</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5</v>
      </c>
      <c r="BB386" s="280">
        <f>COUNTIF($AD$73,"D")+COUNTIF($AD$76,"D")+COUNTIF($AD$79,"D")+COUNTIF($AD$82,"D")+COUNTIF($AD$85,"D")+COUNTIF($AD$88,"D")+COUNTIF($AD$91,"D")+COUNTIF($AD$94,"D")+COUNTIF($AD$97,"D")+COUNTIF($AD$100,"D")+COUNTIF($AD$73,"P-D")+COUNTIF($AD$76,"P-D")+COUNTIF($AD$79,"P-D")+COUNTIF($AD$82,"P-D")+COUNTIF($AD$85,"P-D")+COUNTIF($AD$88,"P-D")+COUNTIF($AD$91,"P-D")+COUNTIF($AD$94,"P-D")+COUNTIF($AD$97,"P-D")+COUNTIF($AD$100,"P-D")</f>
        <v>2</v>
      </c>
      <c r="BC386" s="123">
        <f>COUNTIF($AD$73,"C")+COUNTIF($AD$76,"C")+COUNTIF($AD$79,"C")+COUNTIF($AD$82,"C")+COUNTIF($AD$85,"C")+COUNTIF($AD$88,"C")+COUNTIF($AD$91,"C")+COUNTIF($AD$94,"C")+COUNTIF($AD$97,"C")+COUNTIF($AD$100,"C")</f>
        <v>0</v>
      </c>
      <c r="BD386" s="123" t="str">
        <f t="shared" si="1"/>
        <v>5E,2D,0C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3</v>
      </c>
      <c r="BN386" s="123">
        <f>$AC$73*COUNTIF($Z$71,"*op?ional*")+$AC$76*COUNTIF($Z$74,"*op?ional*")+$AC$79*COUNTIF($Z$77,"*op?ional*")+$AC$82*COUNTIF($Z$80,"*op?ional*")+$AC$85*COUNTIF($Z$83,"*op?ional*")+$AC$88*COUNTIF($Z$86,"*op?ional*")+$AC$91*COUNTIF($Z$89,"*op?ional*")+$AC$94*COUNTIF($Z$92,"*op?ional*")+$AC$97*COUNTIF($Z$95,"*op?ional*")+$AC$100*COUNTIF($Z$98,"*op?ional*")</f>
        <v>27</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308</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308</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56</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4</v>
      </c>
      <c r="BB387" s="280">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1</v>
      </c>
      <c r="BD387" s="123" t="str">
        <f t="shared" si="1"/>
        <v>4E,3D,1C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19</v>
      </c>
      <c r="BN387" s="123">
        <f>$AO$73*COUNTIF($AL$71,"*op?ional*")+$AO$76*COUNTIF($AL$74,"*op?ional*")+$AO$79*COUNTIF($AL$77,"*op?ional*")+$AO$82*COUNTIF($AL$80,"*op?ional*")+$AO$85*COUNTIF($AL$83,"*op?ional*")+$AO$88*COUNTIF($AL$86,"*op?ional*")+$AO$91*COUNTIF($AL$89,"*op?ional*")+$AO$94*COUNTIF($AL$92,"*op?ional*")+$AO$97*COUNTIF($AL$95,"*op?ional*")+$AO$100*COUNTIF($AL$98,"*op?ional*")</f>
        <v>21</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0</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140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350</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34</v>
      </c>
      <c r="BB388" s="50">
        <f>SUM(BB380:BB387)</f>
        <v>22</v>
      </c>
      <c r="BC388" s="50">
        <f>SUM(BC380:BC387)</f>
        <v>7</v>
      </c>
      <c r="BD388" s="50"/>
      <c r="BE388" s="50"/>
      <c r="BF388" s="50"/>
      <c r="BG388" s="50"/>
      <c r="BH388" s="50"/>
      <c r="BI388" s="51"/>
      <c r="BJ388" s="51"/>
      <c r="BK388" s="51"/>
      <c r="BL388" s="50">
        <f>SUM(BL380:BL387)</f>
        <v>250</v>
      </c>
      <c r="BM388" s="50">
        <f t="shared" ref="BM388:BS388" si="3">SUM(BM380:BM387)</f>
        <v>190</v>
      </c>
      <c r="BN388" s="50">
        <f t="shared" si="3"/>
        <v>60</v>
      </c>
      <c r="BO388" s="50">
        <f t="shared" si="3"/>
        <v>0</v>
      </c>
      <c r="BP388" s="50">
        <f t="shared" si="3"/>
        <v>12</v>
      </c>
      <c r="BQ388" s="50">
        <f t="shared" si="3"/>
        <v>0</v>
      </c>
      <c r="BR388" s="50">
        <f t="shared" si="3"/>
        <v>10</v>
      </c>
      <c r="BS388" s="50">
        <f t="shared" si="3"/>
        <v>6</v>
      </c>
      <c r="BT388" s="50"/>
      <c r="BU388" s="51"/>
      <c r="BV388" s="50">
        <f>SUM(BV380:BV387)</f>
        <v>3052</v>
      </c>
      <c r="BW388" s="50">
        <f>SUM(BW380:BW387)</f>
        <v>0</v>
      </c>
      <c r="BX388" s="50">
        <f>SUM(BX380:BX387)</f>
        <v>2345</v>
      </c>
      <c r="BY388" s="50">
        <f>SUM(BY380:BY387)</f>
        <v>707</v>
      </c>
      <c r="BZ388" s="50">
        <f>SUM(BZ380:BZ387)</f>
        <v>778</v>
      </c>
      <c r="CA388" s="50"/>
      <c r="CB388" s="50">
        <f>SUM(CB380:CB387)</f>
        <v>546</v>
      </c>
      <c r="CC388" s="50">
        <f>SUM(CC380:CC387)</f>
        <v>1309</v>
      </c>
      <c r="CD388" s="50">
        <f>SUM(CD380:CD387)</f>
        <v>973</v>
      </c>
      <c r="CE388" s="50">
        <f>SUM(CE380:CE387)</f>
        <v>224</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3</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6" t="s">
        <v>273</v>
      </c>
      <c r="BA403" s="486"/>
      <c r="BB403" s="486"/>
      <c r="BC403" s="486"/>
      <c r="BD403" s="486"/>
      <c r="BE403" s="486" t="s">
        <v>274</v>
      </c>
      <c r="BF403" s="486"/>
      <c r="BG403" s="486"/>
      <c r="BH403" s="486"/>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I</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6" t="s">
        <v>273</v>
      </c>
      <c r="BA416" s="486"/>
      <c r="BB416" s="486"/>
      <c r="BC416" s="486"/>
      <c r="BD416" s="486"/>
      <c r="BE416" s="486" t="s">
        <v>274</v>
      </c>
      <c r="BF416" s="486"/>
      <c r="BG416" s="486"/>
      <c r="BH416" s="486"/>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Practică elaborare diplomă</v>
      </c>
      <c r="BD424" s="123"/>
      <c r="BE424" s="170" t="str">
        <f>IF(AZ424="","",K91)</f>
        <v/>
      </c>
      <c r="BF424" s="170" t="str">
        <f>IF(BA424="","",W91)</f>
        <v/>
      </c>
      <c r="BG424" s="170" t="str">
        <f>IF(BB424="","",AI91)</f>
        <v/>
      </c>
      <c r="BH424" s="170">
        <f>IF(BC424="","",AU91)</f>
        <v>60</v>
      </c>
      <c r="BI424" s="51"/>
      <c r="BJ424" s="51"/>
      <c r="BK424" s="51"/>
      <c r="BL424" s="283">
        <f t="shared" si="9"/>
        <v>0</v>
      </c>
      <c r="BM424" s="283">
        <f t="shared" si="10"/>
        <v>0</v>
      </c>
      <c r="BN424" s="283">
        <f t="shared" si="11"/>
        <v>0</v>
      </c>
      <c r="BO424" s="283">
        <f t="shared" si="12"/>
        <v>60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c>
      <c r="BB425" s="124" t="str">
        <f>IF(LEFT(TRIM(Z92),7)="Practic",Z92,"")</f>
        <v/>
      </c>
      <c r="BC425" s="124" t="str">
        <f>IF(LEFT(TRIM(AL92),7)="Practic",AL92,"")</f>
        <v/>
      </c>
      <c r="BD425" s="123"/>
      <c r="BE425" s="170" t="str">
        <f>IF(AZ425="","",K94)</f>
        <v/>
      </c>
      <c r="BF425" s="170" t="str">
        <f>IF(BA425="","",W94)</f>
        <v/>
      </c>
      <c r="BG425" s="170" t="str">
        <f>IF(BB425="","",AI94)</f>
        <v/>
      </c>
      <c r="BH425" s="170" t="str">
        <f>IF(BC425="","",AU94)</f>
        <v/>
      </c>
      <c r="BI425" s="51"/>
      <c r="BJ425" s="51"/>
      <c r="BK425" s="51"/>
      <c r="BL425" s="283">
        <f t="shared" si="9"/>
        <v>0</v>
      </c>
      <c r="BM425" s="283">
        <f t="shared" si="10"/>
        <v>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Practică II (90 ore)</v>
      </c>
      <c r="BB426" s="124" t="str">
        <f>IF(LEFT(TRIM(Z95),7)="Practic",Z95,"")</f>
        <v/>
      </c>
      <c r="BC426" s="124" t="str">
        <f>IF(LEFT(TRIM(AL95),7)="Practic",AL95,"")</f>
        <v/>
      </c>
      <c r="BD426" s="123"/>
      <c r="BE426" s="170" t="str">
        <f>IF(AZ426="","",K97)</f>
        <v/>
      </c>
      <c r="BF426" s="170">
        <f>IF(BA426="","",W97)</f>
        <v>90</v>
      </c>
      <c r="BG426" s="170" t="str">
        <f>IF(BB426="","",AI97)</f>
        <v/>
      </c>
      <c r="BH426" s="170" t="str">
        <f>IF(BC426="","",AU97)</f>
        <v/>
      </c>
      <c r="BI426" s="51"/>
      <c r="BJ426" s="51"/>
      <c r="BK426" s="51"/>
      <c r="BL426" s="283">
        <f t="shared" si="9"/>
        <v>0</v>
      </c>
      <c r="BM426" s="283">
        <f t="shared" si="10"/>
        <v>90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Mașini și instalații pentru agricultură și industrie alimentară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10" t="s">
        <v>217</v>
      </c>
      <c r="AY443" s="511"/>
      <c r="AZ443" s="511"/>
      <c r="BA443" s="511"/>
      <c r="BB443" s="511"/>
      <c r="BC443" s="511"/>
      <c r="BD443" s="511"/>
      <c r="BE443" s="511"/>
      <c r="BF443" s="511"/>
      <c r="BG443" s="511"/>
      <c r="BH443" s="511"/>
      <c r="BI443" s="511"/>
      <c r="BJ443" s="511"/>
      <c r="BK443" s="511"/>
      <c r="BL443" s="511"/>
      <c r="BM443" s="511"/>
      <c r="BN443" s="511"/>
      <c r="BO443" s="511"/>
      <c r="BP443" s="511"/>
      <c r="BQ443" s="511"/>
      <c r="BR443" s="511"/>
      <c r="BS443" s="511"/>
      <c r="BT443" s="511"/>
      <c r="BU443" s="511"/>
      <c r="BV443" s="512"/>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L432.21.01.F1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L432.21.01.F2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L432.21.01.F3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L432.21.01.D4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L432.21.01.F5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L432.21.01.F6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L432.21.01.C7</v>
      </c>
      <c r="AY451" s="244">
        <v>7</v>
      </c>
      <c r="AZ451" s="249" t="str">
        <f>IF(COUNTIFS($B$37,"&lt;&gt;"&amp;"",$B$37,"&lt;&gt;practic?*",$B$37,"&lt;&gt;*op?ional*",$B$37,"&lt;&gt;*Disciplin? facultativ?*",$B$37,"&lt;&gt;*Examen de diplom?*"),$B$37,"")</f>
        <v>Limbi de circulație internațională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L432.21.01.C8</v>
      </c>
      <c r="AY452" s="244">
        <v>8</v>
      </c>
      <c r="AZ452" s="258" t="str">
        <f>IF(COUNTIFS($B$40,"&lt;&gt;"&amp;"",$B$40,"&lt;&gt;practic?*",$B$40,"&lt;&gt;*op?ional*",$B$40,"&lt;&gt;*Disciplin? facultativ?*", $B$40,"&lt;&gt;*Examen de diplom?*"),$B$40,"")</f>
        <v>Educție fizică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L432.21.01.11-ij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L432.21.02.F1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L432.21.02.F2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L432.21.02.D3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L432.21.02.D4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L432.21.02.D5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L432.21.02.F6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L432.21.02.C7</v>
      </c>
      <c r="AY463" s="127">
        <v>7</v>
      </c>
      <c r="AZ463" s="258" t="str">
        <f>IF(COUNTIFS($N$37,"&lt;&gt;"&amp;"",$N$37,"&lt;&gt;practic?*",$N$37,"&lt;&gt;*op?ional*",$N$37,"&lt;&gt;*Disciplin? facultativ?*",$N$37,"&lt;&gt;*Examen de diplom?*"),$N$37,"")</f>
        <v>Limbi de circulație internațională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L432.21.02.C8</v>
      </c>
      <c r="AY464" s="258">
        <v>8</v>
      </c>
      <c r="AZ464" s="258" t="str">
        <f>IF(COUNTIFS($N$40,"&lt;&gt;"&amp;"",$N$40,"&lt;&gt;practic?*",$N$40,"&lt;&gt;*op?ional*",$N$40,"&lt;&gt;*Disciplin? facultativ?*", $N$40,"&lt;&gt;*Examen de diplom?*"),$N$40,"")</f>
        <v>Educație fizică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L432.21.02.11-ij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L432.21.03.D1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L432.21.03.D2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L432.21.03.D3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L432.21.03.D4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L432.21.03.D5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L432.21.03.F6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L432.21.03.D7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L432.21.03.C8</v>
      </c>
      <c r="AY477" s="259">
        <v>8</v>
      </c>
      <c r="AZ477" s="259" t="str">
        <f>IF(COUNTIFS($Z$40,"&lt;&gt;"&amp;"",$Z$40,"&lt;&gt;practic?*",$Z$40,"&lt;&gt;*op?ional*",$Z$40,"&lt;&gt;*Disciplin? facultativ?*", $Z$40,"&lt;&gt;*Examen de diplom?*"),$Z$40,"")</f>
        <v>Educație fizică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L432.21.03.11-ij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L432.21.04.D1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L432.21.04.S2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L432.21.04.D3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L432.21.04.D4</v>
      </c>
      <c r="AY485" s="127">
        <v>4</v>
      </c>
      <c r="AZ485" s="265" t="str">
        <f>IF(COUNTIFS($AL$28,"&lt;&gt;"&amp;"",$AL$28,"&lt;&gt;practic?*",$AL$28,"&lt;&gt;*op?ional*",$AL$28,"&lt;&gt;*Disciplin? facultativ?*", $AL$28,"&lt;&gt;*Examen de diplom?*"),$AL$28,"")</f>
        <v>Vibrații mecanice</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L432.21.04.D5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L432.21.04.D6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L432.21.04.D7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L432.21.04.C8</v>
      </c>
      <c r="AY489" s="265">
        <v>8</v>
      </c>
      <c r="AZ489" s="265" t="str">
        <f>IF(COUNTIFS($AL$40,"&lt;&gt;"&amp;"",$AL$40,"&lt;&gt;practic?*",$AL$40,"&lt;&gt;*op?ional*",$AL$40,"&lt;&gt;*Disciplin? facultativ?*", $AL$40,"&lt;&gt;*Examen de diplom?*"),$AL$40,"")</f>
        <v>Educație fizică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L432.21.04.D9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L432.21.04.11-ij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L432.21.05.D1</v>
      </c>
      <c r="AY495" s="127">
        <v>1</v>
      </c>
      <c r="AZ495" s="127" t="str">
        <f>IF(COUNTIFS($B$71,"&lt;&gt;"&amp;"",$B$71,"&lt;&gt;practic?*",$B$71,"&lt;&gt;*op?ional*",$B$71,"&lt;&gt;*Disciplin? facultativ?*", $B$71,"&lt;&gt;*Examen de diplom?*"),$B$71,"")</f>
        <v>Organe de mașini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3</v>
      </c>
      <c r="BG495" s="126">
        <f>IF($AZ495&lt;&gt;"",BE495+BF495,"")</f>
        <v>5</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42</v>
      </c>
      <c r="BJ495" s="126">
        <f>IF($AZ495&lt;&gt;"",BH495+BI495,"")</f>
        <v>70</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5</v>
      </c>
      <c r="H496" s="127">
        <f>$G$73</f>
        <v>28</v>
      </c>
      <c r="I496" s="127">
        <f>$H$73+$I$73+$J$73</f>
        <v>42</v>
      </c>
      <c r="J496" s="126">
        <f>H496+I496</f>
        <v>70</v>
      </c>
      <c r="K496" s="311">
        <f>$K$73</f>
        <v>0</v>
      </c>
      <c r="L496" s="127">
        <f>$M$73</f>
        <v>55</v>
      </c>
      <c r="N496" s="370">
        <f>IF(ISNUMBER(L496+K496+J496), L496+K496+J496,0)</f>
        <v>125</v>
      </c>
      <c r="O496" s="397" t="b">
        <f>IF(D496=0,TRUE, IF(N496/25=F496,TRUE,FALSE))</f>
        <v>1</v>
      </c>
      <c r="P496" s="422">
        <f t="shared" ref="P496:P518" si="82">N496/F496</f>
        <v>25</v>
      </c>
      <c r="AX496" s="124" t="str">
        <f>$B$76</f>
        <v>L432.21.05.D2</v>
      </c>
      <c r="AY496" s="268">
        <v>2</v>
      </c>
      <c r="AZ496" s="268" t="str">
        <f>IF(COUNTIFS($B$74,"&lt;&gt;"&amp;"",$B$74,"&lt;&gt;practic?*",$B$74,"&lt;&gt;*op?ional*",$B$74,"&lt;&gt;*Disciplin? facultativ?*", $B$74,"&lt;&gt;*Examen de diplom?*"),$B$74,"")</f>
        <v>Actionari hidraulice si pneumatice I</v>
      </c>
      <c r="BA496" s="268">
        <f t="shared" si="80"/>
        <v>3</v>
      </c>
      <c r="BB496" s="268" t="str">
        <f t="shared" si="81"/>
        <v>5</v>
      </c>
      <c r="BC496" s="268" t="str">
        <f>IF($AZ496="","",$F$76)</f>
        <v>D</v>
      </c>
      <c r="BD496" s="268" t="str">
        <f>IF($AZ496="","","DI")</f>
        <v>DI</v>
      </c>
      <c r="BE496" s="126">
        <f t="shared" ref="BE496:BE505" si="83">IF($AZ496&lt;&gt;"",ROUND(BH496/14,1),"")</f>
        <v>2</v>
      </c>
      <c r="BF496" s="126">
        <f t="shared" ref="BF496:BF505" si="84">IF($AZ496&lt;&gt;"",ROUND(BI496/14,1),"")</f>
        <v>2</v>
      </c>
      <c r="BG496" s="126">
        <f t="shared" ref="BG496:BG517" si="85">IF($AZ496&lt;&gt;"",BE496+BF496,"")</f>
        <v>4</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28</v>
      </c>
      <c r="BJ496" s="126">
        <f t="shared" ref="BJ496:BJ505" si="86">IF($AZ496&lt;&gt;"",BH496+BI496,"")</f>
        <v>56</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3.1</v>
      </c>
      <c r="BR496" s="268">
        <f>IF(COUNTIFS($B$74,"&lt;&gt;"&amp;"",$B$74,"&lt;&gt;practic?*",$B$74,"&lt;&gt;*op?ional*",$B$74,"&lt;&gt;*Disciplin? facultativ?*", $B$74,"&lt;&gt;*Examen de diplom?*"),IF($M$76&lt;&gt;"",ROUND($M$76,1),""),"")</f>
        <v>44</v>
      </c>
      <c r="BS496" s="268">
        <f>IF($AZ496="","",$E$76)</f>
        <v>4</v>
      </c>
      <c r="BT496" s="268" t="str">
        <f>IF(COUNTIFS($B$74,"&lt;&gt;"&amp;"",$B$74,"&lt;&gt;practic?*",$B$74,"&lt;&gt;*op?ional*",$B$74,"&lt;&gt;*Disciplin? facultativ?*", $B$74,"&lt;&gt;*Examen de diplom?*"),$L$76,"")</f>
        <v>DD</v>
      </c>
      <c r="BU496" s="126">
        <f>IF($AZ496="","",IF($BG496&lt;&gt;"",$BG496,0)+IF($BM496&lt;&gt;"",$BM496,0)+IF($BQ496&lt;&gt;"",$BQ496,0))</f>
        <v>7.1</v>
      </c>
      <c r="BV496" s="127">
        <f t="shared" ref="BV496:BV505" si="92">IF($AZ496="","",IF($BJ496&lt;&gt;"",$BJ496,0)+IF($BP496&lt;&gt;"",$BP496,0)+IF($BR496&lt;&gt;"",$BR496,0))</f>
        <v>100</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4</v>
      </c>
      <c r="H497" s="370">
        <f>$G$76</f>
        <v>28</v>
      </c>
      <c r="I497" s="369">
        <f>$H$76+$I$76+$J$76</f>
        <v>28</v>
      </c>
      <c r="J497" s="126">
        <f t="shared" ref="J497:J506" si="94">H497+I497</f>
        <v>56</v>
      </c>
      <c r="K497" s="311">
        <f>$K$76</f>
        <v>0</v>
      </c>
      <c r="L497" s="370">
        <f>$M$76</f>
        <v>44</v>
      </c>
      <c r="N497" s="370">
        <f t="shared" ref="N497:N506" si="95">IF(ISNUMBER(L497+K497+J497), L497+K497+J497,0)</f>
        <v>100</v>
      </c>
      <c r="O497" s="397" t="b">
        <f t="shared" ref="O497:O506" si="96">IF(D497=0,TRUE, IF(N497/25=F497,TRUE,FALSE))</f>
        <v>1</v>
      </c>
      <c r="P497" s="422">
        <f t="shared" si="82"/>
        <v>25</v>
      </c>
      <c r="AX497" s="124" t="str">
        <f>$B$79</f>
        <v>L432.21.05.S3</v>
      </c>
      <c r="AY497" s="268">
        <v>3</v>
      </c>
      <c r="AZ497" s="268" t="str">
        <f>IF(COUNTIFS($B$77,"&lt;&gt;"&amp;"",$B$77,"&lt;&gt;practic?*",$B$77,"&lt;&gt;*op?ional*",$B$77,"&lt;&gt;*Disciplin? facultativ?*", $B$77,"&lt;&gt;*Examen de diplom?*"),$B$77,"")</f>
        <v>Ingineria sistemelor de producție</v>
      </c>
      <c r="BA497" s="268">
        <f t="shared" si="80"/>
        <v>3</v>
      </c>
      <c r="BB497" s="268" t="str">
        <f t="shared" si="81"/>
        <v>5</v>
      </c>
      <c r="BC497" s="268" t="str">
        <f>IF($AZ497="","",$F$79)</f>
        <v>E</v>
      </c>
      <c r="BD497" s="127" t="str">
        <f t="shared" ref="BD497:BD505" si="97">IF($AZ497="","","DI")</f>
        <v>DI</v>
      </c>
      <c r="BE497" s="126">
        <f t="shared" si="83"/>
        <v>2</v>
      </c>
      <c r="BF497" s="126">
        <f t="shared" si="84"/>
        <v>1</v>
      </c>
      <c r="BG497" s="126">
        <f t="shared" si="85"/>
        <v>3</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14</v>
      </c>
      <c r="BJ497" s="126">
        <f t="shared" si="86"/>
        <v>42</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4.0999999999999996</v>
      </c>
      <c r="BR497" s="268">
        <f>IF(COUNTIFS($B$77,"&lt;&gt;"&amp;"",$B$77,"&lt;&gt;practic?*",$B$77,"&lt;&gt;*op?ional*",$B$77,"&lt;&gt;*Disciplin? facultativ?*", $B$77,"&lt;&gt;*Examen de diplom?*"),IF($M$79&lt;&gt;"",ROUND($M$79,1),""),"")</f>
        <v>58</v>
      </c>
      <c r="BS497" s="268">
        <f>IF($AZ497="","",$E$79)</f>
        <v>4</v>
      </c>
      <c r="BT497" s="268" t="str">
        <f>IF(COUNTIFS($B$77,"&lt;&gt;"&amp;"",$B$77,"&lt;&gt;practic?*",$B$77,"&lt;&gt;*op?ional*",$B$77,"&lt;&gt;*Disciplin? facultativ?*", $B$77,"&lt;&gt;*Examen de diplom?*"),$L$79,"")</f>
        <v>DS</v>
      </c>
      <c r="BU497" s="126">
        <f t="shared" ref="BU497:BU505" si="98">IF($AZ497="","",IF($BG497&lt;&gt;"",$BG497,0)+IF($BM497&lt;&gt;"",$BM497,0)+IF($BQ497&lt;&gt;"",$BQ497,0))</f>
        <v>7.1</v>
      </c>
      <c r="BV497" s="127">
        <f t="shared" si="92"/>
        <v>100</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4</v>
      </c>
      <c r="H498" s="370">
        <f>$G$79</f>
        <v>28</v>
      </c>
      <c r="I498" s="369">
        <f>$H$79+$I$79+$J$79</f>
        <v>14</v>
      </c>
      <c r="J498" s="126">
        <f t="shared" si="94"/>
        <v>42</v>
      </c>
      <c r="K498" s="311">
        <f>$K$79</f>
        <v>0</v>
      </c>
      <c r="L498" s="370">
        <f>$M$79</f>
        <v>58</v>
      </c>
      <c r="N498" s="370">
        <f t="shared" si="95"/>
        <v>100</v>
      </c>
      <c r="O498" s="397" t="b">
        <f t="shared" si="96"/>
        <v>1</v>
      </c>
      <c r="P498" s="422">
        <f t="shared" si="82"/>
        <v>25</v>
      </c>
      <c r="AX498" s="124" t="str">
        <f>$B$82</f>
        <v>L432.21.05.C4</v>
      </c>
      <c r="AY498" s="127">
        <v>4</v>
      </c>
      <c r="AZ498" s="268" t="str">
        <f>IF(COUNTIFS($B$80,"&lt;&gt;"&amp;"",$B$80,"&lt;&gt;practic?*",$B$80,"&lt;&gt;*op?ional*",$B$80,"&lt;&gt;*Disciplin? facultativ?*", $B$80,"&lt;&gt;*Examen de diplom?*"),$B$80,"")</f>
        <v>Economie generala</v>
      </c>
      <c r="BA498" s="268">
        <f t="shared" si="80"/>
        <v>3</v>
      </c>
      <c r="BB498" s="268" t="str">
        <f t="shared" si="81"/>
        <v>5</v>
      </c>
      <c r="BC498" s="268" t="str">
        <f>IF($AZ498="","",$F$82)</f>
        <v>D</v>
      </c>
      <c r="BD498" s="268" t="str">
        <f t="shared" si="97"/>
        <v>DI</v>
      </c>
      <c r="BE498" s="126">
        <f t="shared" si="83"/>
        <v>2</v>
      </c>
      <c r="BF498" s="126">
        <f t="shared" si="84"/>
        <v>1</v>
      </c>
      <c r="BG498" s="126">
        <f t="shared" si="85"/>
        <v>3</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14</v>
      </c>
      <c r="BJ498" s="126">
        <f t="shared" si="86"/>
        <v>42</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2.4</v>
      </c>
      <c r="BR498" s="268">
        <f>IF(COUNTIFS($B$80,"&lt;&gt;"&amp;"",$B$80,"&lt;&gt;practic?*",$B$80,"&lt;&gt;*op?ional*",$B$80,"&lt;&gt;*Disciplin? facultativ?*", $B$80,"&lt;&gt;*Examen de diplom?*"),IF($M$82&lt;&gt;"",ROUND($M$82,1),""),"")</f>
        <v>33</v>
      </c>
      <c r="BS498" s="127">
        <f>IF($AZ498="","",$E$82)</f>
        <v>3</v>
      </c>
      <c r="BT498" s="268" t="str">
        <f>IF(COUNTIFS($B$80,"&lt;&gt;"&amp;"",$B$80,"&lt;&gt;practic?*",$B$80,"&lt;&gt;*op?ional*",$B$80,"&lt;&gt;*Disciplin? facultativ?*", $B$80,"&lt;&gt;*Examen de diplom?*"),$L$82,"")</f>
        <v>DC</v>
      </c>
      <c r="BU498" s="126">
        <f t="shared" si="98"/>
        <v>5.4</v>
      </c>
      <c r="BV498" s="127">
        <f t="shared" si="92"/>
        <v>75</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28</v>
      </c>
      <c r="I499" s="369">
        <f>$H$82+$I$82+$J$82</f>
        <v>14</v>
      </c>
      <c r="J499" s="126">
        <f t="shared" si="94"/>
        <v>42</v>
      </c>
      <c r="K499" s="311">
        <f>$K$82</f>
        <v>0</v>
      </c>
      <c r="L499" s="127">
        <f>$M$82</f>
        <v>33</v>
      </c>
      <c r="N499" s="370">
        <f t="shared" si="95"/>
        <v>75</v>
      </c>
      <c r="O499" s="397" t="b">
        <f t="shared" si="96"/>
        <v>1</v>
      </c>
      <c r="P499" s="422">
        <f t="shared" si="82"/>
        <v>25</v>
      </c>
      <c r="AX499" s="124" t="str">
        <f>$B$85</f>
        <v>L432.21.05.D5</v>
      </c>
      <c r="AY499" s="268">
        <v>5</v>
      </c>
      <c r="AZ499" s="268" t="str">
        <f>IF(COUNTIFS($B$83,"&lt;&gt;"&amp;"",$B$83,"&lt;&gt;practic?*",$B$83,"&lt;&gt;*op?ional*",$B$83,"&lt;&gt;*Disciplin? facultativ?*", $B$83,"&lt;&gt;*Examen de diplom?*"),$B$83,"")</f>
        <v>Metoda elementului finit</v>
      </c>
      <c r="BA499" s="268">
        <f t="shared" si="80"/>
        <v>3</v>
      </c>
      <c r="BB499" s="268" t="str">
        <f t="shared" si="81"/>
        <v>5</v>
      </c>
      <c r="BC499" s="268" t="str">
        <f>IF($AZ499="","",$F$85)</f>
        <v>D</v>
      </c>
      <c r="BD499" s="127" t="str">
        <f t="shared" si="97"/>
        <v>DI</v>
      </c>
      <c r="BE499" s="126">
        <f t="shared" si="83"/>
        <v>1</v>
      </c>
      <c r="BF499" s="126">
        <f t="shared" si="84"/>
        <v>3</v>
      </c>
      <c r="BG499" s="126">
        <f t="shared" si="85"/>
        <v>4</v>
      </c>
      <c r="BH499" s="268">
        <f>IF(COUNTIFS($B$83,"&lt;&gt;"&amp;"",$B$83,"&lt;&gt;practic?*",$B$83,"&lt;&gt;*Elaborare proiect de diplom?*",$B$83,"&lt;&gt;*op?ional*",$B$83,"&lt;&gt;*Disciplin? facultativ?*", $B$83,"&lt;&gt;*Examen de diplom?*"),$G$85,"")</f>
        <v>14</v>
      </c>
      <c r="BI499" s="268">
        <f>IF(COUNTIFS($B$83,"&lt;&gt;"&amp;"",$B$83,"&lt;&gt;practic?*",$B$83,"&lt;&gt;*Elaborare proiect de diplom?*",$B$83,"&lt;&gt;*op?ional*",$B$83,"&lt;&gt;*Disciplin? facultativ?*", $B$83,"&lt;&gt;*Examen de diplom?*"),($H$85+$I$85+$J$85),"")</f>
        <v>42</v>
      </c>
      <c r="BJ499" s="126">
        <f t="shared" si="86"/>
        <v>56</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4.9000000000000004</v>
      </c>
      <c r="BR499" s="268">
        <f>IF(COUNTIFS($B$83,"&lt;&gt;"&amp;"",$B$83,"&lt;&gt;practic?*",$B$83,"&lt;&gt;*op?ional*",$B$83,"&lt;&gt;*Disciplin? facultativ?*", $B$83,"&lt;&gt;*Examen de diplom?*"),IF($M$85&lt;&gt;"",ROUND($M$85,1),""),"")</f>
        <v>69</v>
      </c>
      <c r="BS499" s="268">
        <f>IF($AZ499="","",$E$85)</f>
        <v>5</v>
      </c>
      <c r="BT499" s="268" t="str">
        <f>IF(COUNTIFS($B$83,"&lt;&gt;"&amp;"",$B$83,"&lt;&gt;practic?*",$B$83,"&lt;&gt;*op?ional*",$B$83,"&lt;&gt;*Disciplin? facultativ?*", $B$83,"&lt;&gt;*Examen de diplom?*"),$L$85,"")</f>
        <v>DD</v>
      </c>
      <c r="BU499" s="126">
        <f t="shared" si="98"/>
        <v>8.9</v>
      </c>
      <c r="BV499" s="127">
        <f t="shared" si="92"/>
        <v>125</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5</v>
      </c>
      <c r="H500" s="370">
        <f>$G$85</f>
        <v>14</v>
      </c>
      <c r="I500" s="369">
        <f>$H$85+$I$85+$J$85</f>
        <v>42</v>
      </c>
      <c r="J500" s="126">
        <f t="shared" si="94"/>
        <v>56</v>
      </c>
      <c r="K500" s="311">
        <f>$K$85</f>
        <v>0</v>
      </c>
      <c r="L500" s="370">
        <f>$M$85</f>
        <v>69</v>
      </c>
      <c r="N500" s="370">
        <f t="shared" si="95"/>
        <v>125</v>
      </c>
      <c r="O500" s="397" t="b">
        <f t="shared" si="96"/>
        <v>1</v>
      </c>
      <c r="P500" s="422">
        <f t="shared" si="82"/>
        <v>25</v>
      </c>
      <c r="AX500" s="124" t="str">
        <f>$B$88</f>
        <v>L432.21.05.D6</v>
      </c>
      <c r="AY500" s="268">
        <v>6</v>
      </c>
      <c r="AZ500" s="268" t="str">
        <f>IF(COUNTIFS($B$86,"&lt;&gt;"&amp;"",$B$86,"&lt;&gt;practic?*",$B$86,"&lt;&gt;*op?ional*",$B$86,"&lt;&gt;*Disciplin? facultativ?*", $B$86,"&lt;&gt;*Examen de diplom?*"),$B$86,"")</f>
        <v xml:space="preserve">Mașini unelte si prelucrari prin aschiere </v>
      </c>
      <c r="BA500" s="268">
        <f t="shared" si="80"/>
        <v>3</v>
      </c>
      <c r="BB500" s="268" t="str">
        <f t="shared" si="81"/>
        <v>5</v>
      </c>
      <c r="BC500" s="268" t="str">
        <f>IF($AZ500="","",$F$88)</f>
        <v>E</v>
      </c>
      <c r="BD500" s="268" t="str">
        <f t="shared" si="97"/>
        <v>DI</v>
      </c>
      <c r="BE500" s="126">
        <f t="shared" si="83"/>
        <v>2</v>
      </c>
      <c r="BF500" s="126">
        <f t="shared" si="84"/>
        <v>2</v>
      </c>
      <c r="BG500" s="126">
        <f t="shared" si="85"/>
        <v>4</v>
      </c>
      <c r="BH500" s="268">
        <f>IF(COUNTIFS($B$86,"&lt;&gt;"&amp;"",$B$86,"&lt;&gt;practic?*",$B$86,"&lt;&gt;*Elaborare proiect de diplom?*",$B$86,"&lt;&gt;*op?ional*",$B$86,"&lt;&gt;*Disciplin? facultativ?*", $B$86,"&lt;&gt;*Examen de diplom?*"),$G$88,"")</f>
        <v>28</v>
      </c>
      <c r="BI500" s="268">
        <f>IF(COUNTIFS($B$86,"&lt;&gt;"&amp;"",$B$86,"&lt;&gt;practic?*",$B$86,"&lt;&gt;*Elaborare proiect de diplom?*",$B$86,"&lt;&gt;*op?ional*",$B$86,"&lt;&gt;*Disciplin? facultativ?*", $B$86,"&lt;&gt;*Examen de diplom?*"),($H$88+$I$88+$J$88),"")</f>
        <v>28</v>
      </c>
      <c r="BJ500" s="126">
        <f t="shared" si="86"/>
        <v>56</v>
      </c>
      <c r="BK500" s="343">
        <f t="shared" si="87"/>
        <v>0</v>
      </c>
      <c r="BL500" s="343">
        <f t="shared" si="88"/>
        <v>0</v>
      </c>
      <c r="BM500" s="126">
        <f t="shared" si="89"/>
        <v>0</v>
      </c>
      <c r="BN500" s="343">
        <f>IF(AZ500&lt;&gt;"",K$88,"")</f>
        <v>0</v>
      </c>
      <c r="BO500" s="127" t="str">
        <f>IF(COUNTIF($AZ500,"=*Elaborare proiect de diplom?*"),$J$88,"0")</f>
        <v>0</v>
      </c>
      <c r="BP500" s="126">
        <f t="shared" si="90"/>
        <v>0</v>
      </c>
      <c r="BQ500" s="343">
        <f t="shared" si="91"/>
        <v>3.1</v>
      </c>
      <c r="BR500" s="268">
        <f>IF(COUNTIFS($B$86,"&lt;&gt;"&amp;"",$B$86,"&lt;&gt;practic?*",$B$86,"&lt;&gt;*op?ional*",$B$86,"&lt;&gt;*Disciplin? facultativ?*", $B$86,"&lt;&gt;*Examen de diplom?*"),IF($M$88&lt;&gt;"",ROUND($M$88,1),""),"")</f>
        <v>44</v>
      </c>
      <c r="BS500" s="268">
        <f>IF($AZ500="","",$E$88)</f>
        <v>4</v>
      </c>
      <c r="BT500" s="268" t="str">
        <f>IF(COUNTIFS($B$86,"&lt;&gt;"&amp;"",$B$86,"&lt;&gt;practic?*",$B$86,"&lt;&gt;*op?ional*",$B$86,"&lt;&gt;*Disciplin? facultativ?*", $B$86,"&lt;&gt;*Examen de diplom?*"),$L$88,"")</f>
        <v>DD</v>
      </c>
      <c r="BU500" s="126">
        <f t="shared" si="98"/>
        <v>7.1</v>
      </c>
      <c r="BV500" s="127">
        <f t="shared" si="92"/>
        <v>100</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4</v>
      </c>
      <c r="H501" s="370">
        <f>$G$88</f>
        <v>28</v>
      </c>
      <c r="I501" s="369">
        <f>$H$88+$I$88+$J$88</f>
        <v>28</v>
      </c>
      <c r="J501" s="126">
        <f t="shared" si="94"/>
        <v>56</v>
      </c>
      <c r="K501" s="311">
        <f>$K$88</f>
        <v>0</v>
      </c>
      <c r="L501" s="370">
        <f>$M$88</f>
        <v>44</v>
      </c>
      <c r="N501" s="370">
        <f t="shared" si="95"/>
        <v>100</v>
      </c>
      <c r="O501" s="397" t="b">
        <f t="shared" si="96"/>
        <v>1</v>
      </c>
      <c r="P501" s="422">
        <f t="shared" si="82"/>
        <v>25</v>
      </c>
      <c r="AX501" s="124" t="str">
        <f>$B$91</f>
        <v>L432.21.05.S7</v>
      </c>
      <c r="AY501" s="127">
        <v>7</v>
      </c>
      <c r="AZ501" s="268" t="str">
        <f>IF(COUNTIFS($B$89,"&lt;&gt;"&amp;"",$B$89,"&lt;&gt;practic?*",$B$89,"&lt;&gt;*op?ional*",$B$89,"&lt;&gt;*Disciplin? facultativ?*",$B$89,"&lt;&gt;*Examen de diplom?*"),$B$89,"")</f>
        <v>Mecanica fluidelor și turbomașini</v>
      </c>
      <c r="BA501" s="268">
        <f t="shared" si="80"/>
        <v>3</v>
      </c>
      <c r="BB501" s="127" t="str">
        <f t="shared" si="81"/>
        <v>5</v>
      </c>
      <c r="BC501" s="268" t="str">
        <f>IF($AZ501="","",$F$91)</f>
        <v>E</v>
      </c>
      <c r="BD501" s="127" t="str">
        <f t="shared" si="97"/>
        <v>DI</v>
      </c>
      <c r="BE501" s="126">
        <f t="shared" si="83"/>
        <v>2</v>
      </c>
      <c r="BF501" s="126">
        <f t="shared" si="84"/>
        <v>3</v>
      </c>
      <c r="BG501" s="126">
        <f t="shared" si="85"/>
        <v>5</v>
      </c>
      <c r="BH501" s="268">
        <f>IF(COUNTIFS($B$89,"&lt;&gt;"&amp;"",$B$89,"&lt;&gt;practic?*",$B$89,"&lt;&gt;*Elaborare proiect de diplom?*",$B$89,"&lt;&gt;*op?ional*",$B$89,"&lt;&gt;*Disciplin? facultativ?*", $B$89,"&lt;&gt;*Examen de diplom?*"),$G$91,"")</f>
        <v>28</v>
      </c>
      <c r="BI501" s="268">
        <f>IF(COUNTIFS($B$89,"&lt;&gt;"&amp;"",$B$89,"&lt;&gt;practic?*",$B$89,"&lt;&gt;*Elaborare proiect de diplom?*",$B$89,"&lt;&gt;*op?ional*",$B$89,"&lt;&gt;*Disciplin? facultativ?*", $B$89,"&lt;&gt;*Examen de diplom?*"),($H$91+$I$91+$J$91),"")</f>
        <v>42</v>
      </c>
      <c r="BJ501" s="126">
        <f t="shared" si="86"/>
        <v>70</v>
      </c>
      <c r="BK501" s="343">
        <f t="shared" si="87"/>
        <v>0</v>
      </c>
      <c r="BL501" s="343">
        <f t="shared" si="88"/>
        <v>0</v>
      </c>
      <c r="BM501" s="126">
        <f t="shared" si="89"/>
        <v>0</v>
      </c>
      <c r="BN501" s="343">
        <f>IF(AZ501&lt;&gt;"",K$91,"")</f>
        <v>0</v>
      </c>
      <c r="BO501" s="127" t="str">
        <f>IF(COUNTIF($AZ501,"=*Elaborare proiect de diplom?*"),$J$91,"0")</f>
        <v>0</v>
      </c>
      <c r="BP501" s="126">
        <f t="shared" si="90"/>
        <v>0</v>
      </c>
      <c r="BQ501" s="343">
        <f t="shared" si="91"/>
        <v>3.9</v>
      </c>
      <c r="BR501" s="268">
        <f>IF(COUNTIFS($B$89,"&lt;&gt;"&amp;"",$B$89,"&lt;&gt;practic?*",$B$89,"&lt;&gt;*op?ional*",$B$89,"&lt;&gt;*Disciplin? facultativ?*", $B$89,"&lt;&gt;*Examen de diplom?*"),IF($M$91&lt;&gt;"",ROUND($M$91,1),""),"")</f>
        <v>55</v>
      </c>
      <c r="BS501" s="127">
        <f>IF($AZ501="","",$E$91)</f>
        <v>5</v>
      </c>
      <c r="BT501" s="268" t="str">
        <f>IF(COUNTIFS($B$89,"&lt;&gt;"&amp;"",$B$89,"&lt;&gt;practic?*",$B$89,"&lt;&gt;*op?ional*",$B$89,"&lt;&gt;*Disciplin? facultativ?*", $B$89,"&lt;&gt;*Examen de diplom?*"),$L$91,"")</f>
        <v>DS</v>
      </c>
      <c r="BU501" s="126">
        <f t="shared" si="98"/>
        <v>8.9</v>
      </c>
      <c r="BV501" s="127">
        <f t="shared" si="92"/>
        <v>125</v>
      </c>
      <c r="BW501" s="420" t="str">
        <f t="shared" si="13"/>
        <v>2023</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5</v>
      </c>
      <c r="H502" s="127">
        <f>$G$91</f>
        <v>28</v>
      </c>
      <c r="I502" s="369">
        <f>$H$91+$I$91+$J$91</f>
        <v>42</v>
      </c>
      <c r="J502" s="126">
        <f t="shared" si="94"/>
        <v>70</v>
      </c>
      <c r="K502" s="311">
        <f>$K$91</f>
        <v>0</v>
      </c>
      <c r="L502" s="127">
        <f>$M$91</f>
        <v>55</v>
      </c>
      <c r="N502" s="370">
        <f t="shared" si="95"/>
        <v>125</v>
      </c>
      <c r="O502" s="397" t="b">
        <f t="shared" si="96"/>
        <v>1</v>
      </c>
      <c r="P502" s="422">
        <f t="shared" si="82"/>
        <v>25</v>
      </c>
      <c r="AX502" s="124" t="str">
        <f>$B$94</f>
        <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0</v>
      </c>
      <c r="F503" s="369">
        <f>$E$94</f>
        <v>0</v>
      </c>
      <c r="H503" s="370">
        <f>$G$94</f>
        <v>0</v>
      </c>
      <c r="I503" s="369">
        <f>$H$94+$I$94+$J$94</f>
        <v>0</v>
      </c>
      <c r="J503" s="126">
        <f t="shared" si="94"/>
        <v>0</v>
      </c>
      <c r="K503" s="311">
        <f>$K$94</f>
        <v>0</v>
      </c>
      <c r="L503" s="370">
        <f>$M$94</f>
        <v>0</v>
      </c>
      <c r="N503" s="370">
        <f t="shared" si="95"/>
        <v>0</v>
      </c>
      <c r="O503" s="397" t="b">
        <f t="shared" si="96"/>
        <v>1</v>
      </c>
      <c r="P503" s="422" t="e">
        <f t="shared" si="82"/>
        <v>#DIV/0!</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L432.21.05.11-ij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30</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L432.21.06.D1</v>
      </c>
      <c r="AY507" s="127">
        <v>1</v>
      </c>
      <c r="AZ507" s="127" t="str">
        <f>IF(COUNTIFS($N$71,"&lt;&gt;"&amp;"",$N$71,"&lt;&gt;practic?*",$N$71,"&lt;&gt;*op?ional*",$N$71,"&lt;&gt;*Disciplin? facultativ?*", $N$71,"&lt;&gt;*Examen de diplom?*"),$N$71,"")</f>
        <v>Electronică aplicată</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1</v>
      </c>
      <c r="BG507" s="126">
        <f t="shared" si="85"/>
        <v>3</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14</v>
      </c>
      <c r="BJ507" s="126">
        <f>IF($AZ507&lt;&gt;"",BH507+BI507,"")</f>
        <v>42</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2.4</v>
      </c>
      <c r="BR507" s="127">
        <f>IF(COUNTIFS($N$71,"&lt;&gt;"&amp;"",$N$71,"&lt;&gt;practic?*",$N$71,"&lt;&gt;*op?ional*",$N$71,"&lt;&gt;*Disciplin? facultativ?*", $N$71,"&lt;&gt;*Examen de diplom?*"),IF($Y$73&lt;&gt;"",ROUND($Y$73,1),""),"")</f>
        <v>33</v>
      </c>
      <c r="BS507" s="127">
        <f>IF($AZ507="","",$Q$73)</f>
        <v>3</v>
      </c>
      <c r="BT507" s="127" t="str">
        <f>IF(COUNTIFS($N$71,"&lt;&gt;"&amp;"",$N$71,"&lt;&gt;practic?*",$N$71,"&lt;&gt;*op?ional*",$N$71,"&lt;&gt;*Disciplin? facultativ?*", $N$71,"&lt;&gt;*Examen de diplom?*"),$X$73,"")</f>
        <v>DD</v>
      </c>
      <c r="BU507" s="126">
        <f>IF($AZ507="","",IF($BG507&lt;&gt;"",$BG507,0)+IF($BM507&lt;&gt;"",$BM507,0)+IF($BQ507&lt;&gt;"",$BQ507,0))</f>
        <v>5.4</v>
      </c>
      <c r="BV507" s="127">
        <f>IF($AZ507="","",IF($BJ507&lt;&gt;"",$BJ507,0)+IF($BP507&lt;&gt;"",$BP507,0)+IF($BR507&lt;&gt;"",$BR507,0))</f>
        <v>75</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3</v>
      </c>
      <c r="G508" s="270"/>
      <c r="H508" s="127">
        <f>$S$73</f>
        <v>28</v>
      </c>
      <c r="I508" s="127">
        <f>$T$73+$U$73+$V$73</f>
        <v>14</v>
      </c>
      <c r="J508" s="126">
        <f>H508+I508</f>
        <v>42</v>
      </c>
      <c r="K508" s="311">
        <f>$W$73</f>
        <v>0</v>
      </c>
      <c r="L508" s="127">
        <f>$Y$73</f>
        <v>33</v>
      </c>
      <c r="N508" s="370">
        <f>IF(ISNUMBER(L508+K508+J508), L508+K508+J508,0)</f>
        <v>75</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L432.21.06.D2-ij</v>
      </c>
      <c r="AY508" s="271">
        <v>2</v>
      </c>
      <c r="AZ508" s="271" t="str">
        <f>IF(COUNTIFS($N$74,"&lt;&gt;"&amp;"",$N$74,"&lt;&gt;practic?*",$N$74,"&lt;&gt;*op?ional*",$N$74,"&lt;&gt;*Disciplin? facultativ?*", $N$74,"&lt;&gt;*Examen de diplom?*"),$N$74,"")</f>
        <v/>
      </c>
      <c r="BA508" s="271" t="str">
        <f t="shared" si="99"/>
        <v/>
      </c>
      <c r="BB508" s="271" t="str">
        <f t="shared" si="100"/>
        <v/>
      </c>
      <c r="BC508" s="271" t="str">
        <f>IF($AZ508="","",$R$76)</f>
        <v/>
      </c>
      <c r="BD508" s="271" t="str">
        <f>IF($AZ508="","","DI")</f>
        <v/>
      </c>
      <c r="BE508" s="126" t="str">
        <f t="shared" ref="BE508:BE517" si="101">IF($AZ508&lt;&gt;"",ROUND(BH508/14,1),"")</f>
        <v/>
      </c>
      <c r="BF508" s="126" t="str">
        <f t="shared" ref="BF508:BF517" si="102">IF($AZ508&lt;&gt;"",ROUND(BI508/14,1),"")</f>
        <v/>
      </c>
      <c r="BG508" s="126" t="str">
        <f t="shared" si="85"/>
        <v/>
      </c>
      <c r="BH508" s="271" t="str">
        <f>IF(COUNTIFS($N$74,"&lt;&gt;"&amp;"",$N$74,"&lt;&gt;practic?*",$N$74,"&lt;&gt;*Elaborare proiect de diplom?*",$N$74,"&lt;&gt;*op?ional*",$N$74,"&lt;&gt;*Disciplin? facultativ?*", $N$74,"&lt;&gt;*Examen de diplom?*"),$S$76,"")</f>
        <v/>
      </c>
      <c r="BI508" s="271" t="str">
        <f>IF(COUNTIFS($N$74,"&lt;&gt;"&amp;"",$N$74,"&lt;&gt;practic?*",$N$74,"&lt;&gt;*Elaborare proiect de diplom?*",$N$74,"&lt;&gt;*op?ional*",$N$74,"&lt;&gt;*Disciplin? facultativ?*", $N$74,"&lt;&gt;*Examen de diplom?*"),($T$76+$U$76+$V$76),"")</f>
        <v/>
      </c>
      <c r="BJ508" s="126" t="str">
        <f t="shared" ref="BJ508:BJ517" si="103">IF($AZ508&lt;&gt;"",BH508+BI508,"")</f>
        <v/>
      </c>
      <c r="BK508" s="343" t="str">
        <f t="shared" ref="BK508:BK517" si="104">IF($AZ508&lt;&gt;"",ROUND(BN508/14,1),"")</f>
        <v/>
      </c>
      <c r="BL508" s="343" t="str">
        <f t="shared" ref="BL508:BL517" si="105">IF($AZ508&lt;&gt;"",ROUND(BO508/14,1),"")</f>
        <v/>
      </c>
      <c r="BM508" s="126" t="str">
        <f t="shared" ref="BM508:BM517" si="106">IF($AZ508="","",IF($BK508&lt;&gt;"",$BK508,0)+IF($BL508&lt;&gt;"",$BL508,0))</f>
        <v/>
      </c>
      <c r="BN508" s="343" t="str">
        <f>IF(AZ508&lt;&gt;"",W$76,"")</f>
        <v/>
      </c>
      <c r="BO508" s="127" t="str">
        <f>IF(COUNTIF($AZ508,"=*Elaborare proiect de diplom?*"),$V$76,"0")</f>
        <v>0</v>
      </c>
      <c r="BP508" s="126" t="str">
        <f t="shared" ref="BP508:BP517" si="107">IF($AZ508="","",IF($BN508&lt;&gt;"",$BN508,0)+IF($BO508&lt;&gt;"",$BO508,0))</f>
        <v/>
      </c>
      <c r="BQ508" s="343" t="str">
        <f t="shared" ref="BQ508:BQ517" si="108">IF($AZ508&lt;&gt;"",ROUND(BR508/14,1),"")</f>
        <v/>
      </c>
      <c r="BR508" s="271" t="str">
        <f>IF(COUNTIFS($N$74,"&lt;&gt;"&amp;"",$N$74,"&lt;&gt;practic?*",$N$74,"&lt;&gt;*op?ional*",$N$74,"&lt;&gt;*Disciplin? facultativ?*", $N$74,"&lt;&gt;*Examen de diplom?*"),IF($Y$76&lt;&gt;"",ROUND($Y$76,1),""),"")</f>
        <v/>
      </c>
      <c r="BS508" s="271" t="str">
        <f>IF($AZ508="","",$Q$76)</f>
        <v/>
      </c>
      <c r="BT508" s="271" t="str">
        <f>IF(COUNTIFS($N$74,"&lt;&gt;"&amp;"",$N$74,"&lt;&gt;practic?*",$N$74,"&lt;&gt;*op?ional*",$N$74,"&lt;&gt;*Disciplin? facultativ?*", $N$74,"&lt;&gt;*Examen de diplom?*"),$X$76,"")</f>
        <v/>
      </c>
      <c r="BU508" s="126" t="str">
        <f>IF($AZ508="","",IF($BG508&lt;&gt;"",$BG508,0)+IF($BM508&lt;&gt;"",$BM508,0)+IF($BQ508&lt;&gt;"",$BQ508,0))</f>
        <v/>
      </c>
      <c r="BV508" s="127" t="str">
        <f t="shared" ref="BV508:BV517" si="109">IF($AZ508="","",IF($BJ508&lt;&gt;"",$BJ508,0)+IF($BP508&lt;&gt;"",$BP508,0)+IF($BR508&lt;&gt;"",$BR508,0))</f>
        <v/>
      </c>
      <c r="BW508" s="420" t="str">
        <f t="shared" si="13"/>
        <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4</v>
      </c>
      <c r="G509" s="270"/>
      <c r="H509" s="370">
        <f>$S$76</f>
        <v>28</v>
      </c>
      <c r="I509" s="369">
        <f>$T$76+$U$76+$V$76</f>
        <v>28</v>
      </c>
      <c r="J509" s="126">
        <f t="shared" ref="J509:J518" si="111">H509+I509</f>
        <v>56</v>
      </c>
      <c r="K509" s="311">
        <f>$W$76</f>
        <v>0</v>
      </c>
      <c r="L509" s="370">
        <f>$Y$76</f>
        <v>44</v>
      </c>
      <c r="N509" s="370">
        <f t="shared" ref="N509:N518" si="112">IF(ISNUMBER(L509+K509+J509), L509+K509+J509,0)</f>
        <v>100</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L432.21.06.D3-ij</v>
      </c>
      <c r="AY509" s="271">
        <v>3</v>
      </c>
      <c r="AZ509" s="271" t="str">
        <f>IF(COUNTIFS($N$77,"&lt;&gt;"&amp;"",$N$77,"&lt;&gt;practic?*",$N$77,"&lt;&gt;*op?ional*",$N$77,"&lt;&gt;*Disciplin? facultativ?*", $N$77,"&lt;&gt;*Examen de diplom?*"),$N$77,"")</f>
        <v/>
      </c>
      <c r="BA509" s="271" t="str">
        <f t="shared" si="99"/>
        <v/>
      </c>
      <c r="BB509" s="271" t="str">
        <f t="shared" si="100"/>
        <v/>
      </c>
      <c r="BC509" s="271" t="str">
        <f>IF($AZ509="","",$R$79)</f>
        <v/>
      </c>
      <c r="BD509" s="127" t="str">
        <f t="shared" ref="BD509:BD517" si="114">IF($AZ509="","","DI")</f>
        <v/>
      </c>
      <c r="BE509" s="126" t="str">
        <f t="shared" si="101"/>
        <v/>
      </c>
      <c r="BF509" s="126" t="str">
        <f t="shared" si="102"/>
        <v/>
      </c>
      <c r="BG509" s="126" t="str">
        <f t="shared" si="85"/>
        <v/>
      </c>
      <c r="BH509" s="271" t="str">
        <f>IF(COUNTIFS($N$77,"&lt;&gt;"&amp;"",$N$77,"&lt;&gt;practic?*",$N$77,"&lt;&gt;*Elaborare proiect de diplom?*",$N$77,"&lt;&gt;*op?ional*",$N$77,"&lt;&gt;*Disciplin? facultativ?*", $N$77,"&lt;&gt;*Examen de diplom?*"),$S$79,"")</f>
        <v/>
      </c>
      <c r="BI509" s="271" t="str">
        <f>IF(COUNTIFS($N$77,"&lt;&gt;"&amp;"",$N$77,"&lt;&gt;practic?*",$N$77,"&lt;&gt;*Elaborare proiect de diplom?*",$N$77,"&lt;&gt;*op?ional*",$N$77,"&lt;&gt;*Disciplin? facultativ?*", $N$77,"&lt;&gt;*Examen de diplom?*"),($T$79+$U$79+$V$79),"")</f>
        <v/>
      </c>
      <c r="BJ509" s="126" t="str">
        <f t="shared" si="103"/>
        <v/>
      </c>
      <c r="BK509" s="343" t="str">
        <f t="shared" si="104"/>
        <v/>
      </c>
      <c r="BL509" s="343" t="str">
        <f t="shared" si="105"/>
        <v/>
      </c>
      <c r="BM509" s="126" t="str">
        <f t="shared" si="106"/>
        <v/>
      </c>
      <c r="BN509" s="343" t="str">
        <f>IF(AZ509&lt;&gt;"",W$79,"")</f>
        <v/>
      </c>
      <c r="BO509" s="127" t="str">
        <f>IF(COUNTIF($AZ509,"=*Elaborare proiect de diplom?*"),$V$79,"0")</f>
        <v>0</v>
      </c>
      <c r="BP509" s="126" t="str">
        <f t="shared" si="107"/>
        <v/>
      </c>
      <c r="BQ509" s="343" t="str">
        <f t="shared" si="108"/>
        <v/>
      </c>
      <c r="BR509" s="271" t="str">
        <f>IF(COUNTIFS($N$77,"&lt;&gt;"&amp;"",$N$77,"&lt;&gt;practic?*",$N$77,"&lt;&gt;*op?ional*",$N$77,"&lt;&gt;*Disciplin? facultativ?*", $N$77,"&lt;&gt;*Examen de diplom?*"),IF($Y$79&lt;&gt;"",ROUND($Y$79,1),""),"")</f>
        <v/>
      </c>
      <c r="BS509" s="271" t="str">
        <f>IF($AZ509="","",$Q$79)</f>
        <v/>
      </c>
      <c r="BT509" s="271" t="str">
        <f>IF(COUNTIFS($N$77,"&lt;&gt;"&amp;"",$N$77,"&lt;&gt;practic?*",$N$77,"&lt;&gt;*op?ional*",$N$77,"&lt;&gt;*Disciplin? facultativ?*", $N$77,"&lt;&gt;*Examen de diplom?*"),$X$79,"")</f>
        <v/>
      </c>
      <c r="BU509" s="126" t="str">
        <f t="shared" ref="BU509:BU517" si="115">IF($AZ509="","",IF($BG509&lt;&gt;"",$BG509,0)+IF($BM509&lt;&gt;"",$BM509,0)+IF($BQ509&lt;&gt;"",$BQ509,0))</f>
        <v/>
      </c>
      <c r="BV509" s="127" t="str">
        <f t="shared" si="109"/>
        <v/>
      </c>
      <c r="BW509" s="420" t="str">
        <f t="shared" ref="BW509:BW572" si="116">IF($AZ509="","",CONCATENATE("20",G$12+BA509-1))</f>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4</v>
      </c>
      <c r="G510" s="270"/>
      <c r="H510" s="370">
        <f>$S$79</f>
        <v>28</v>
      </c>
      <c r="I510" s="369">
        <f>$T$79+$U$79+$V$79</f>
        <v>35</v>
      </c>
      <c r="J510" s="126">
        <f t="shared" si="111"/>
        <v>63</v>
      </c>
      <c r="K510" s="311">
        <f>$W$79</f>
        <v>0</v>
      </c>
      <c r="L510" s="370">
        <f>$Y$79</f>
        <v>37</v>
      </c>
      <c r="N510" s="370">
        <f t="shared" si="112"/>
        <v>100</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L432.21.06.S4</v>
      </c>
      <c r="AY510" s="127">
        <v>4</v>
      </c>
      <c r="AZ510" s="271" t="str">
        <f>IF(COUNTIFS($N$80,"&lt;&gt;"&amp;"",$N$80,"&lt;&gt;practic?*",$N$80,"&lt;&gt;*op?ional*",$N$80,"&lt;&gt;*Disciplin? facultativ?*", $N$80,"&lt;&gt;*Examen de diplom?*"),$N$80,"")</f>
        <v>Dinamica structurilor mecanice</v>
      </c>
      <c r="BA510" s="271">
        <f t="shared" si="99"/>
        <v>3</v>
      </c>
      <c r="BB510" s="271" t="str">
        <f t="shared" si="100"/>
        <v>6</v>
      </c>
      <c r="BC510" s="271" t="str">
        <f>IF($AZ510="","",$R$82)</f>
        <v>E</v>
      </c>
      <c r="BD510" s="271" t="str">
        <f t="shared" si="114"/>
        <v>DI</v>
      </c>
      <c r="BE510" s="126">
        <f t="shared" si="101"/>
        <v>2</v>
      </c>
      <c r="BF510" s="126">
        <f t="shared" si="102"/>
        <v>1</v>
      </c>
      <c r="BG510" s="126">
        <f t="shared" si="85"/>
        <v>3</v>
      </c>
      <c r="BH510" s="271">
        <f>IF(COUNTIFS($N$80,"&lt;&gt;"&amp;"",$N$80,"&lt;&gt;practic?*",$N$80,"&lt;&gt;*Elaborare proiect de diplom?*",$N$80,"&lt;&gt;*op?ional*",$N$80,"&lt;&gt;*Disciplin? facultativ?*", $N$80,"&lt;&gt;*Examen de diplom?*"),$S$82,"")</f>
        <v>28</v>
      </c>
      <c r="BI510" s="271">
        <f>IF(COUNTIFS($N$80,"&lt;&gt;"&amp;"",$N$80,"&lt;&gt;practic?*",$N$80,"&lt;&gt;*Elaborare proiect de diplom?*",$N$80,"&lt;&gt;*op?ional*",$N$80,"&lt;&gt;*Disciplin? facultativ?*", $N$80,"&lt;&gt;*Examen de diplom?*"),($T$82+$U$82+$V$82),"")</f>
        <v>14</v>
      </c>
      <c r="BJ510" s="126">
        <f t="shared" si="103"/>
        <v>42</v>
      </c>
      <c r="BK510" s="343">
        <f t="shared" si="104"/>
        <v>0</v>
      </c>
      <c r="BL510" s="343">
        <f t="shared" si="105"/>
        <v>0</v>
      </c>
      <c r="BM510" s="126">
        <f t="shared" si="106"/>
        <v>0</v>
      </c>
      <c r="BN510" s="343">
        <f>IF(AZ510&lt;&gt;"",W$82,"")</f>
        <v>0</v>
      </c>
      <c r="BO510" s="127" t="str">
        <f>IF(COUNTIF($AZ510,"=*Elaborare proiect de diplom?*"),$V$82,"0")</f>
        <v>0</v>
      </c>
      <c r="BP510" s="126">
        <f t="shared" si="107"/>
        <v>0</v>
      </c>
      <c r="BQ510" s="343">
        <f t="shared" si="108"/>
        <v>4.0999999999999996</v>
      </c>
      <c r="BR510" s="271">
        <f>IF(COUNTIFS($N$80,"&lt;&gt;"&amp;"",$N$80,"&lt;&gt;practic?*",$N$80,"&lt;&gt;*op?ional*",$N$80,"&lt;&gt;*Disciplin? facultativ?*", $N$80,"&lt;&gt;*Examen de diplom?*"),IF($Y$82&lt;&gt;"",ROUND($Y$82,1),""),"")</f>
        <v>58</v>
      </c>
      <c r="BS510" s="127">
        <f>IF($AZ510="","",$Q$82)</f>
        <v>4</v>
      </c>
      <c r="BT510" s="271" t="str">
        <f>IF(COUNTIFS($N$80,"&lt;&gt;"&amp;"",$N$80,"&lt;&gt;practic?*",$N$80,"&lt;&gt;*op?ional*",$N$80,"&lt;&gt;*Disciplin? facultativ?*", $N$80,"&lt;&gt;*Examen de diplom?*"),$X$82,"")</f>
        <v>DS</v>
      </c>
      <c r="BU510" s="126">
        <f t="shared" si="115"/>
        <v>7.1</v>
      </c>
      <c r="BV510" s="127">
        <f t="shared" si="109"/>
        <v>100</v>
      </c>
      <c r="BW510" s="420" t="str">
        <f t="shared" si="116"/>
        <v>2023</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4</v>
      </c>
      <c r="G511" s="270"/>
      <c r="H511" s="127">
        <f>$S$82</f>
        <v>28</v>
      </c>
      <c r="I511" s="369">
        <f>$T$82+$U$82+$V$82</f>
        <v>14</v>
      </c>
      <c r="J511" s="126">
        <f t="shared" si="111"/>
        <v>42</v>
      </c>
      <c r="K511" s="311">
        <f>$W$82</f>
        <v>0</v>
      </c>
      <c r="L511" s="127">
        <f>$Y$82</f>
        <v>58</v>
      </c>
      <c r="N511" s="370">
        <f t="shared" si="112"/>
        <v>100</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L432.21.06.S5</v>
      </c>
      <c r="AY511" s="127">
        <v>5</v>
      </c>
      <c r="AZ511" s="271" t="str">
        <f>IF(COUNTIFS($N$83,"&lt;&gt;"&amp;"",$N$83,"&lt;&gt;practic?*",$N$83,"&lt;&gt;*op?ional*",$N$83,"&lt;&gt;*Disciplin? facultativ?*", $N$83,"&lt;&gt;*Examen de diplom?*"),$N$83,"")</f>
        <v>Modelarea si simularea sistemelor mecanice</v>
      </c>
      <c r="BA511" s="271">
        <f t="shared" si="99"/>
        <v>3</v>
      </c>
      <c r="BB511" s="271" t="str">
        <f t="shared" si="100"/>
        <v>6</v>
      </c>
      <c r="BC511" s="271" t="str">
        <f>IF($AZ511="","",$R$85)</f>
        <v>D</v>
      </c>
      <c r="BD511" s="127" t="str">
        <f t="shared" si="114"/>
        <v>DI</v>
      </c>
      <c r="BE511" s="126">
        <f t="shared" si="101"/>
        <v>2</v>
      </c>
      <c r="BF511" s="126">
        <f t="shared" si="102"/>
        <v>1.5</v>
      </c>
      <c r="BG511" s="126">
        <f t="shared" si="85"/>
        <v>3.5</v>
      </c>
      <c r="BH511" s="271">
        <f>IF(COUNTIFS($N$83,"&lt;&gt;"&amp;"",$N$83,"&lt;&gt;practic?*",$N$83,"&lt;&gt;*Elaborare proiect de diplom?*",$N$83,"&lt;&gt;*op?ional*",$N$83,"&lt;&gt;*Disciplin? facultativ?*", $N$83,"&lt;&gt;*Examen de diplom?*"),$S$85,"")</f>
        <v>28</v>
      </c>
      <c r="BI511" s="271">
        <f>IF(COUNTIFS($N$83,"&lt;&gt;"&amp;"",$N$83,"&lt;&gt;practic?*",$N$83,"&lt;&gt;*Elaborare proiect de diplom?*",$N$83,"&lt;&gt;*op?ional*",$N$83,"&lt;&gt;*Disciplin? facultativ?*", $N$83,"&lt;&gt;*Examen de diplom?*"),($T$85+$U$85+$V$85),"")</f>
        <v>21</v>
      </c>
      <c r="BJ511" s="126">
        <f t="shared" si="103"/>
        <v>49</v>
      </c>
      <c r="BK511" s="343">
        <f t="shared" si="104"/>
        <v>0</v>
      </c>
      <c r="BL511" s="343">
        <f t="shared" si="105"/>
        <v>0</v>
      </c>
      <c r="BM511" s="126">
        <f t="shared" si="106"/>
        <v>0</v>
      </c>
      <c r="BN511" s="343">
        <f>IF(AZ511&lt;&gt;"",W$85,"")</f>
        <v>0</v>
      </c>
      <c r="BO511" s="127" t="str">
        <f>IF(COUNTIF($AZ511,"=*Elaborare proiect de diplom?*"),$V$85,"0")</f>
        <v>0</v>
      </c>
      <c r="BP511" s="126">
        <f t="shared" si="107"/>
        <v>0</v>
      </c>
      <c r="BQ511" s="343">
        <f t="shared" si="108"/>
        <v>1.9</v>
      </c>
      <c r="BR511" s="271">
        <f>IF(COUNTIFS($N$83,"&lt;&gt;"&amp;"",$N$83,"&lt;&gt;practic?*",$N$83,"&lt;&gt;*op?ional*",$N$83,"&lt;&gt;*Disciplin? facultativ?*", $N$83,"&lt;&gt;*Examen de diplom?*"),IF($Y$85&lt;&gt;"",ROUND($Y$85,1),""),"")</f>
        <v>26</v>
      </c>
      <c r="BS511" s="271">
        <f>IF($AZ511="","",$Q$85)</f>
        <v>3</v>
      </c>
      <c r="BT511" s="271" t="str">
        <f>IF(COUNTIFS($N$83,"&lt;&gt;"&amp;"",$N$83,"&lt;&gt;practic?*",$N$83,"&lt;&gt;*op?ional*",$N$83,"&lt;&gt;*Disciplin? facultativ?*", $N$83,"&lt;&gt;*Examen de diplom?*"),$X$85,"")</f>
        <v>DS</v>
      </c>
      <c r="BU511" s="126">
        <f t="shared" si="115"/>
        <v>5.4</v>
      </c>
      <c r="BV511" s="127">
        <f t="shared" si="109"/>
        <v>75</v>
      </c>
      <c r="BW511" s="420" t="str">
        <f t="shared" si="116"/>
        <v>2023</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28</v>
      </c>
      <c r="I512" s="369">
        <f>$T$85+$U$85+$V$85</f>
        <v>21</v>
      </c>
      <c r="J512" s="126">
        <f t="shared" si="111"/>
        <v>49</v>
      </c>
      <c r="K512" s="311">
        <f>$W$85</f>
        <v>0</v>
      </c>
      <c r="L512" s="370">
        <f>$Y$85</f>
        <v>26</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L432.21.06.D6</v>
      </c>
      <c r="AY512" s="343">
        <v>6</v>
      </c>
      <c r="AZ512" s="271" t="str">
        <f>IF(COUNTIFS($N$86,"&lt;&gt;"&amp;"",$N$86,"&lt;&gt;practic?*",$N$86,"&lt;&gt;*op?ional*",$N$86,"&lt;&gt;*Disciplin? facultativ?*", $N$86,"&lt;&gt;*Examen de diplom?*"),$N$86,"")</f>
        <v>Tehnologii de fabricație</v>
      </c>
      <c r="BA512" s="271">
        <f t="shared" si="99"/>
        <v>3</v>
      </c>
      <c r="BB512" s="271" t="str">
        <f t="shared" si="100"/>
        <v>6</v>
      </c>
      <c r="BC512" s="271" t="str">
        <f>IF($AZ512="","",$R$88)</f>
        <v>E</v>
      </c>
      <c r="BD512" s="271" t="str">
        <f t="shared" si="114"/>
        <v>DI</v>
      </c>
      <c r="BE512" s="126">
        <f t="shared" si="101"/>
        <v>2</v>
      </c>
      <c r="BF512" s="126">
        <f t="shared" si="102"/>
        <v>2</v>
      </c>
      <c r="BG512" s="126">
        <f t="shared" si="85"/>
        <v>4</v>
      </c>
      <c r="BH512" s="271">
        <f>IF(COUNTIFS($N$86,"&lt;&gt;"&amp;"",$N$86,"&lt;&gt;practic?*",$N$86,"&lt;&gt;*Elaborare proiect de diplom?*",$N$86,"&lt;&gt;*op?ional*",$N$86,"&lt;&gt;*Disciplin? facultativ?*", $N$86,"&lt;&gt;*Examen de diplom?*"),$S$88,"")</f>
        <v>28</v>
      </c>
      <c r="BI512" s="271">
        <f>IF(COUNTIFS($N$86,"&lt;&gt;"&amp;"",$N$86,"&lt;&gt;practic?*",$N$86,"&lt;&gt;*Elaborare proiect de diplom?*",$N$86,"&lt;&gt;*op?ional*",$N$86,"&lt;&gt;*Disciplin? facultativ?*", $N$86,"&lt;&gt;*Examen de diplom?*"),($T$88+$U$88+$V$88),"")</f>
        <v>28</v>
      </c>
      <c r="BJ512" s="126">
        <f t="shared" si="103"/>
        <v>56</v>
      </c>
      <c r="BK512" s="343">
        <f t="shared" si="104"/>
        <v>0</v>
      </c>
      <c r="BL512" s="343">
        <f t="shared" si="105"/>
        <v>0</v>
      </c>
      <c r="BM512" s="126">
        <f t="shared" si="106"/>
        <v>0</v>
      </c>
      <c r="BN512" s="343">
        <f>IF(AZ512&lt;&gt;"",W$88,"")</f>
        <v>0</v>
      </c>
      <c r="BO512" s="127" t="str">
        <f>IF(COUNTIF($AZ512,"=*Elaborare proiect de diplom?*"),$V$88,"0")</f>
        <v>0</v>
      </c>
      <c r="BP512" s="126">
        <f t="shared" si="107"/>
        <v>0</v>
      </c>
      <c r="BQ512" s="343">
        <f t="shared" si="108"/>
        <v>3.1</v>
      </c>
      <c r="BR512" s="271">
        <f>IF(COUNTIFS($N$86,"&lt;&gt;"&amp;"",$N$86,"&lt;&gt;practic?*",$N$86,"&lt;&gt;*op?ional*",$N$86,"&lt;&gt;*Disciplin? facultativ?*", $N$86,"&lt;&gt;*Examen de diplom?*"),IF($Y$88&lt;&gt;"",ROUND($Y$88,1),""),"")</f>
        <v>44</v>
      </c>
      <c r="BS512" s="271">
        <f>IF($AZ512="","",$Q$88)</f>
        <v>4</v>
      </c>
      <c r="BT512" s="271" t="str">
        <f>IF(COUNTIFS($N$86,"&lt;&gt;"&amp;"",$N$86,"&lt;&gt;practic?*",$N$86,"&lt;&gt;*op?ional*",$N$86,"&lt;&gt;*Disciplin? facultativ?*", $N$86,"&lt;&gt;*Examen de diplom?*"),$X$88,"")</f>
        <v>DD</v>
      </c>
      <c r="BU512" s="126">
        <f t="shared" si="115"/>
        <v>7.1</v>
      </c>
      <c r="BV512" s="127">
        <f t="shared" si="109"/>
        <v>100</v>
      </c>
      <c r="BW512" s="420" t="str">
        <f t="shared" si="116"/>
        <v>2023</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28</v>
      </c>
      <c r="I513" s="369">
        <f>$T$88+$U$88+$V$88</f>
        <v>28</v>
      </c>
      <c r="J513" s="126">
        <f t="shared" si="111"/>
        <v>56</v>
      </c>
      <c r="K513" s="311">
        <f>$W$88</f>
        <v>0</v>
      </c>
      <c r="L513" s="370">
        <f>$Y$88</f>
        <v>44</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L432.21.06.S7-ij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0</v>
      </c>
      <c r="E515" s="270"/>
      <c r="F515" s="370">
        <f>$Q$94</f>
        <v>0</v>
      </c>
      <c r="G515" s="270"/>
      <c r="H515" s="370">
        <f>$S$94</f>
        <v>0</v>
      </c>
      <c r="I515" s="369">
        <f>$T$94+$U$94+$V$94</f>
        <v>0</v>
      </c>
      <c r="J515" s="126">
        <f t="shared" si="111"/>
        <v>0</v>
      </c>
      <c r="K515" s="311">
        <f>$W$94</f>
        <v>0</v>
      </c>
      <c r="L515" s="370">
        <f>$Y$94</f>
        <v>0</v>
      </c>
      <c r="N515" s="370">
        <f t="shared" si="112"/>
        <v>0</v>
      </c>
      <c r="O515" s="397" t="b">
        <f t="shared" si="113"/>
        <v>1</v>
      </c>
      <c r="P515" s="422" t="e">
        <f t="shared" si="82"/>
        <v>#DIV/0!</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L432.21.06.S9</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1</v>
      </c>
      <c r="E516" s="344"/>
      <c r="F516" s="370">
        <f>$Q$97</f>
        <v>4</v>
      </c>
      <c r="G516" s="344"/>
      <c r="H516" s="370">
        <f>$S$97</f>
        <v>0</v>
      </c>
      <c r="I516" s="369">
        <f>$T$97+$U$97+$V$97</f>
        <v>0</v>
      </c>
      <c r="J516" s="126">
        <f t="shared" si="111"/>
        <v>0</v>
      </c>
      <c r="K516" s="344">
        <f>$W$97</f>
        <v>90</v>
      </c>
      <c r="L516" s="370">
        <f>$Y$97</f>
        <v>10</v>
      </c>
      <c r="N516" s="370">
        <f t="shared" si="112"/>
        <v>100</v>
      </c>
      <c r="O516" s="397" t="b">
        <f t="shared" si="113"/>
        <v>1</v>
      </c>
      <c r="P516" s="422">
        <f t="shared" si="82"/>
        <v>25</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L432.21.06.11-ij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14</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L432.21.07.C1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2</v>
      </c>
      <c r="BF520" s="126">
        <f>IF($AZ520&lt;&gt;"",ROUND(BI520/14,1),"")</f>
        <v>2</v>
      </c>
      <c r="BG520" s="126">
        <f t="shared" ref="BG520:BG542" si="119">IF($AZ520&lt;&gt;"",BE520+BF520,"")</f>
        <v>4</v>
      </c>
      <c r="BH520" s="127">
        <f>IF(COUNTIFS($Z$71,"&lt;&gt;"&amp;"",$Z$71,"&lt;&gt;practic?*",$Z$71,"&lt;&gt;*Elaborare proiect de diplom?*",$Z$71,"&lt;&gt;*op?ional*",$Z$71,"&lt;&gt;*Disciplin? facultativ?*", $Z$71,"&lt;&gt;*Examen de diplom?*"),$AE$73,"")</f>
        <v>28</v>
      </c>
      <c r="BI520" s="127">
        <f>IF(COUNTIFS($Z$71,"&lt;&gt;"&amp;"",$Z$71,"&lt;&gt;practic?*",$Z$71,"&lt;&gt;*Elaborare proiect de diplom?*",$Z$71,"&lt;&gt;*op?ional*",$Z$71,"&lt;&gt;*Disciplin? facultativ?*", $Z$71,"&lt;&gt;*Examen de diplom?*"),($AF$73+$AG$73+$AH$73),"")</f>
        <v>28</v>
      </c>
      <c r="BJ520" s="126">
        <f>IF($AZ520&lt;&gt;"",BH520+BI520,"")</f>
        <v>56</v>
      </c>
      <c r="BK520" s="343">
        <f>IF($AZ520&lt;&gt;"",ROUND(BN520/14,1),"")</f>
        <v>0</v>
      </c>
      <c r="BL520" s="343">
        <f>IF($AZ520&lt;&gt;"",ROUND(BO520/14,1),"")</f>
        <v>0</v>
      </c>
      <c r="BM520" s="126">
        <f>IF($AZ520="","",IF($BK520&lt;&gt;"",$BK520,0)+IF($BL520&lt;&gt;"",$BL520,0))</f>
        <v>0</v>
      </c>
      <c r="BN520" s="343">
        <f>IF(AZ520&lt;&gt;"",AI$73,"")</f>
        <v>0</v>
      </c>
      <c r="BO520" s="127" t="str">
        <f>IF(COUNTIF($AZ520,"=*Elaborare proiect de diplom?*"),$AH$73,"0")</f>
        <v>0</v>
      </c>
      <c r="BP520" s="126">
        <f>IF($AZ520="","",IF($BN520&lt;&gt;"",$BN520,0)+IF($BO520&lt;&gt;"",$BO520,0))</f>
        <v>0</v>
      </c>
      <c r="BQ520" s="343">
        <f>IF($AZ520&lt;&gt;"",ROUND(BR520/14,1),"")</f>
        <v>1.4</v>
      </c>
      <c r="BR520" s="127">
        <f>IF(COUNTIFS($Z$71,"&lt;&gt;"&amp;"",$Z$71,"&lt;&gt;practic?*",$Z$71,"&lt;&gt;*op?ional*",$Z$71,"&lt;&gt;*Disciplin? facultativ?*", $Z$71,"&lt;&gt;*Examen de diplom?*"),IF($AK$73&lt;&gt;"",ROUND($AK$73,1),""),"")</f>
        <v>19</v>
      </c>
      <c r="BS520" s="127">
        <f>IF($AZ520="","",$AC$73)</f>
        <v>3</v>
      </c>
      <c r="BT520" s="127" t="str">
        <f>IF(COUNTIFS($Z$71,"&lt;&gt;"&amp;"",$Z$71,"&lt;&gt;practic?*",$Z$71,"&lt;&gt;*op?ional*",$Z$71,"&lt;&gt;*Disciplin? facultativ?*", $Z$71,"&lt;&gt;*Examen de diplom?*"),$AJ$73,"")</f>
        <v>DC</v>
      </c>
      <c r="BU520" s="126">
        <f>IF($AZ520="","",IF($BG520&lt;&gt;"",$BG520,0)+IF($BM520&lt;&gt;"",$BM520,0)+IF($BQ520&lt;&gt;"",$BQ520,0))</f>
        <v>5.4</v>
      </c>
      <c r="BV520" s="127">
        <f>IF($AZ520="","",IF($BJ520&lt;&gt;"",$BJ520,0)+IF($BP520&lt;&gt;"",$BP520,0)+IF($BR520&lt;&gt;"",$BR520,0))</f>
        <v>75</v>
      </c>
      <c r="BW520" s="420" t="str">
        <f t="shared" si="116"/>
        <v>2024</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3</v>
      </c>
      <c r="G521" s="270"/>
      <c r="H521" s="127">
        <f>$AE$73</f>
        <v>28</v>
      </c>
      <c r="I521" s="127">
        <f>$AF$73+$AG$73+$AH$73</f>
        <v>28</v>
      </c>
      <c r="J521" s="126">
        <f>H521+I521</f>
        <v>56</v>
      </c>
      <c r="K521" s="311">
        <f>$AI$73</f>
        <v>0</v>
      </c>
      <c r="L521" s="127">
        <f>$AK$73</f>
        <v>19</v>
      </c>
      <c r="N521" s="370">
        <f>IF(ISNUMBER(L521+K521+J521), L521+K521+J521,0)</f>
        <v>75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L432.21.07.S2-ij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5</v>
      </c>
      <c r="G522" s="270"/>
      <c r="H522" s="370">
        <f>$AE$76</f>
        <v>28</v>
      </c>
      <c r="I522" s="369">
        <f>$AF$76+$AG$76+$AH$76</f>
        <v>28</v>
      </c>
      <c r="J522" s="126">
        <f t="shared" ref="J522:J531" si="131">H522+I522</f>
        <v>56</v>
      </c>
      <c r="K522" s="311">
        <f>$AI$76</f>
        <v>0</v>
      </c>
      <c r="L522" s="370">
        <f>$AK$76</f>
        <v>69</v>
      </c>
      <c r="N522" s="370">
        <f t="shared" ref="N522:N531" si="132">IF(ISNUMBER(L522+K522+J522), L522+K522+J522,0)</f>
        <v>125</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L432.21.07.S3-ij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5</v>
      </c>
      <c r="G523" s="270"/>
      <c r="H523" s="370">
        <f>$AE$79</f>
        <v>28</v>
      </c>
      <c r="I523" s="369">
        <f>$AF$79+$AG$79+$AH$79</f>
        <v>28</v>
      </c>
      <c r="J523" s="126">
        <f t="shared" si="131"/>
        <v>56</v>
      </c>
      <c r="K523" s="311">
        <f>$AI$79</f>
        <v>0</v>
      </c>
      <c r="L523" s="370">
        <f>$AK$79</f>
        <v>69</v>
      </c>
      <c r="N523" s="370">
        <f t="shared" si="132"/>
        <v>125</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L432.21.07.S4-ij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5</v>
      </c>
      <c r="G524" s="270"/>
      <c r="H524" s="127">
        <f>$AE$82</f>
        <v>28</v>
      </c>
      <c r="I524" s="369">
        <f>$AF$82+$AG$82+$AH$82</f>
        <v>28</v>
      </c>
      <c r="J524" s="126">
        <f t="shared" si="131"/>
        <v>56</v>
      </c>
      <c r="K524" s="311">
        <f>$AI$82</f>
        <v>0</v>
      </c>
      <c r="L524" s="127">
        <f>$AK$82</f>
        <v>69</v>
      </c>
      <c r="N524" s="370">
        <f t="shared" si="132"/>
        <v>125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L432.21.07.S5-ij</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5</v>
      </c>
      <c r="G525" s="270"/>
      <c r="H525" s="370">
        <f>$AE$85</f>
        <v>28</v>
      </c>
      <c r="I525" s="369">
        <f>$AF$85+$AG$85+$AH$85</f>
        <v>28</v>
      </c>
      <c r="J525" s="126">
        <f t="shared" si="131"/>
        <v>56</v>
      </c>
      <c r="K525" s="311">
        <f>$AI$85</f>
        <v>0</v>
      </c>
      <c r="L525" s="370">
        <f>$AK$85</f>
        <v>69</v>
      </c>
      <c r="N525" s="370">
        <f t="shared" si="132"/>
        <v>125</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L432.21.07.S6-ij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4</v>
      </c>
      <c r="G526" s="270"/>
      <c r="H526" s="370">
        <f>$AE$88</f>
        <v>28</v>
      </c>
      <c r="I526" s="369">
        <f>$AF$88+$AG$88+$AH$88</f>
        <v>14</v>
      </c>
      <c r="J526" s="126">
        <f t="shared" si="131"/>
        <v>42</v>
      </c>
      <c r="K526" s="311">
        <f>$AI$88</f>
        <v>0</v>
      </c>
      <c r="L526" s="370">
        <f>$AK$88</f>
        <v>58</v>
      </c>
      <c r="N526" s="370">
        <f t="shared" si="132"/>
        <v>100</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L432.21.07.S7-ij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3</v>
      </c>
      <c r="G527" s="270"/>
      <c r="H527" s="127">
        <f>$AE$91</f>
        <v>28</v>
      </c>
      <c r="I527" s="369">
        <f>$AF$91+$AG$91+$AH$91</f>
        <v>14</v>
      </c>
      <c r="J527" s="126">
        <f t="shared" si="131"/>
        <v>42</v>
      </c>
      <c r="K527" s="311">
        <f>$AI$91</f>
        <v>0</v>
      </c>
      <c r="L527" s="127">
        <f>$AK$91</f>
        <v>33</v>
      </c>
      <c r="N527" s="370">
        <f t="shared" si="132"/>
        <v>75</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L432.21.07.11-ij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3</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L432.21.08.S1-ij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4</v>
      </c>
      <c r="H533" s="127">
        <f>$AQ$73</f>
        <v>28</v>
      </c>
      <c r="I533" s="127">
        <f>$AR$73+$AS$73+$AT$73</f>
        <v>14</v>
      </c>
      <c r="J533" s="126">
        <f>H533+I533</f>
        <v>42</v>
      </c>
      <c r="K533" s="311">
        <f>$AU$73</f>
        <v>0</v>
      </c>
      <c r="L533" s="127">
        <f>$AW$73</f>
        <v>58</v>
      </c>
      <c r="N533" s="370">
        <f>IF(ISNUMBER(L533+K533+J533), L533+K533+J533,0)</f>
        <v>100</v>
      </c>
      <c r="O533" s="397" t="b">
        <f>IF(D533=0,TRUE, IF(N533/25=F533,TRUE,FALSE))</f>
        <v>1</v>
      </c>
      <c r="P533" s="405">
        <f t="shared" si="120"/>
        <v>25</v>
      </c>
      <c r="AX533" s="124" t="str">
        <f>$AL$76</f>
        <v>L432.21.08.C2-ij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2</v>
      </c>
      <c r="H534" s="370">
        <f>$AQ$76</f>
        <v>0</v>
      </c>
      <c r="I534" s="369">
        <f>$AR$76+$AS$76+$AT$76</f>
        <v>14</v>
      </c>
      <c r="J534" s="126">
        <f t="shared" ref="J534:J543" si="148">H534+I534</f>
        <v>14</v>
      </c>
      <c r="K534" s="311">
        <f>$AU$76</f>
        <v>0</v>
      </c>
      <c r="L534" s="370">
        <f>$AW$76</f>
        <v>36</v>
      </c>
      <c r="N534" s="370">
        <f t="shared" ref="N534:N543" si="149">IF(ISNUMBER(L534+K534+J534), L534+K534+J534,0)</f>
        <v>50</v>
      </c>
      <c r="O534" s="397" t="b">
        <f t="shared" ref="O534:O543" si="150">IF(D534=0,TRUE, IF(N534/25=F534,TRUE,FALSE))</f>
        <v>1</v>
      </c>
      <c r="P534" s="405">
        <f t="shared" si="120"/>
        <v>25</v>
      </c>
      <c r="AX534" s="124" t="str">
        <f>$AL$79</f>
        <v>L432.21.08.S3-ij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28</v>
      </c>
      <c r="J535" s="126">
        <f t="shared" si="148"/>
        <v>56</v>
      </c>
      <c r="K535" s="311">
        <f>$AU$79</f>
        <v>0</v>
      </c>
      <c r="L535" s="370">
        <f>$AW$79</f>
        <v>69</v>
      </c>
      <c r="N535" s="370">
        <f t="shared" si="149"/>
        <v>125</v>
      </c>
      <c r="O535" s="397" t="b">
        <f t="shared" si="150"/>
        <v>1</v>
      </c>
      <c r="P535" s="405">
        <f t="shared" si="120"/>
        <v>25</v>
      </c>
      <c r="AX535" s="124" t="str">
        <f>$AL$82</f>
        <v>L432.21.08.S4-ij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28</v>
      </c>
      <c r="J536" s="126">
        <f t="shared" si="148"/>
        <v>56</v>
      </c>
      <c r="K536" s="311">
        <f>$AU$82</f>
        <v>0</v>
      </c>
      <c r="L536" s="127">
        <f>$AW$82</f>
        <v>69</v>
      </c>
      <c r="N536" s="370">
        <f t="shared" si="149"/>
        <v>125</v>
      </c>
      <c r="O536" s="397" t="b">
        <f t="shared" si="150"/>
        <v>1</v>
      </c>
      <c r="P536" s="405">
        <f t="shared" si="120"/>
        <v>25</v>
      </c>
      <c r="AX536" s="124" t="str">
        <f>$AL$85</f>
        <v>L432.21.08.S5-ij</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1</v>
      </c>
      <c r="F537" s="370">
        <f>$AO$85</f>
        <v>5</v>
      </c>
      <c r="H537" s="370">
        <f>$AQ$85</f>
        <v>28</v>
      </c>
      <c r="I537" s="369">
        <f>$AR$85+$AS$85+$AT$85</f>
        <v>28</v>
      </c>
      <c r="J537" s="126">
        <f t="shared" si="148"/>
        <v>56</v>
      </c>
      <c r="K537" s="311">
        <f>$AU$85</f>
        <v>0</v>
      </c>
      <c r="L537" s="370">
        <f>$AW$85</f>
        <v>69</v>
      </c>
      <c r="N537" s="370">
        <f t="shared" si="149"/>
        <v>125</v>
      </c>
      <c r="O537" s="397" t="b">
        <f t="shared" si="150"/>
        <v>1</v>
      </c>
      <c r="P537" s="405">
        <f t="shared" si="120"/>
        <v>25</v>
      </c>
      <c r="AX537" s="124" t="str">
        <f>$AL$88</f>
        <v>L432.21.08.S6</v>
      </c>
      <c r="AY537" s="343">
        <v>6</v>
      </c>
      <c r="AZ537" s="271" t="str">
        <f>IF(COUNTIFS($AL$86,"&lt;&gt;"&amp;"",$AL$86,"&lt;&gt;practic?*",$AL$86,"&lt;&gt;*op?ional*",$AL$86,"&lt;&gt;*Disciplin? facultativ?*", $AL$86,"&lt;&gt;*Examen de diplom?*"),$AL$86,"")</f>
        <v>Elaborare lucrare de diplomă</v>
      </c>
      <c r="BA537" s="271">
        <f t="shared" si="136"/>
        <v>4</v>
      </c>
      <c r="BB537" s="271" t="str">
        <f t="shared" si="137"/>
        <v>8</v>
      </c>
      <c r="BC537" s="271" t="str">
        <f>IF($AZ537="","",$AP$88)</f>
        <v>D</v>
      </c>
      <c r="BD537" s="271" t="str">
        <f t="shared" si="151"/>
        <v>DI</v>
      </c>
      <c r="BE537" s="126">
        <f t="shared" si="138"/>
        <v>0</v>
      </c>
      <c r="BF537" s="126">
        <f t="shared" si="139"/>
        <v>8.9</v>
      </c>
      <c r="BG537" s="126">
        <f t="shared" si="119"/>
        <v>8.9</v>
      </c>
      <c r="BH537" s="271">
        <f>IF(COUNTIFS($AL$86,"&lt;&gt;"&amp;"",$AL$86,"&lt;&gt;practic?*",$AL$86,"&lt;&gt;*Elaborare proiect de diplom?*",$AL$86,"&lt;&gt;*op?ional*",$AL$86,"&lt;&gt;*Disciplin? facultativ?*", $AL$86,"&lt;&gt;*Examen de diplom?*"),$AQ$88,"")</f>
        <v>0</v>
      </c>
      <c r="BI537" s="271">
        <f>IF(COUNTIFS($AL$86,"&lt;&gt;"&amp;"",$AL$86,"&lt;&gt;practic?*",$AL$86,"&lt;&gt;*Elaborare proiect de diplom?*",$AL$86,"&lt;&gt;*op?ional*",$AL$86,"&lt;&gt;*Disciplin? facultativ?*", $AL$86,"&lt;&gt;*Examen de diplom?*"),($AR$88+$AS$88+$AT$88),"")</f>
        <v>125</v>
      </c>
      <c r="BJ537" s="126">
        <f t="shared" si="140"/>
        <v>125</v>
      </c>
      <c r="BK537" s="343">
        <f t="shared" si="141"/>
        <v>0</v>
      </c>
      <c r="BL537" s="343">
        <f t="shared" si="142"/>
        <v>0</v>
      </c>
      <c r="BM537" s="126">
        <f t="shared" si="143"/>
        <v>0</v>
      </c>
      <c r="BN537" s="343">
        <f>IF(AZ537&lt;&gt;"",AU$88,"")</f>
        <v>0</v>
      </c>
      <c r="BO537" s="127" t="str">
        <f>IF(COUNTIF($AZ537,"=*Elaborare proiect de diplom?*"),$AT$88,"0")</f>
        <v>0</v>
      </c>
      <c r="BP537" s="126">
        <f t="shared" si="144"/>
        <v>0</v>
      </c>
      <c r="BQ537" s="343">
        <f t="shared" si="145"/>
        <v>0</v>
      </c>
      <c r="BR537" s="271">
        <f>IF(COUNTIFS($AL$86,"&lt;&gt;"&amp;"",$AL$86,"&lt;&gt;practic?*",$AL$86,"&lt;&gt;*op?ional*",$AL$86,"&lt;&gt;*Disciplin? facultativ?*", $AL$86,"&lt;&gt;*Examen de diplom?*"),IF($AW$88&lt;&gt;"",ROUND($AW$88,1),""),"")</f>
        <v>0</v>
      </c>
      <c r="BS537" s="271">
        <f>IF($AZ537="","",$AO$88)</f>
        <v>5</v>
      </c>
      <c r="BT537" s="271" t="str">
        <f>IF(COUNTIFS($AL$86,"&lt;&gt;"&amp;"",$AL$86,"&lt;&gt;practic?*",$AL$86,"&lt;&gt;*op?ional*",$AL$86,"&lt;&gt;*Disciplin? facultativ?*", $AL$86,"&lt;&gt;*Examen de diplom?*"),$AV$88,"")</f>
        <v>DS</v>
      </c>
      <c r="BU537" s="126">
        <f t="shared" si="152"/>
        <v>8.9</v>
      </c>
      <c r="BV537" s="127">
        <f t="shared" si="146"/>
        <v>125</v>
      </c>
      <c r="BW537" s="420" t="str">
        <f t="shared" si="116"/>
        <v>2024</v>
      </c>
      <c r="BX537" s="124"/>
    </row>
    <row r="538" spans="2:98" ht="21" hidden="1" customHeight="1" x14ac:dyDescent="0.2">
      <c r="D538" s="397">
        <f t="shared" si="147"/>
        <v>1</v>
      </c>
      <c r="F538" s="370">
        <f>$AO$88</f>
        <v>5</v>
      </c>
      <c r="H538" s="370">
        <f>$AQ$88</f>
        <v>0</v>
      </c>
      <c r="I538" s="369">
        <f>$AR$88+$AS$88+$AT$88</f>
        <v>125</v>
      </c>
      <c r="J538" s="126">
        <f t="shared" si="148"/>
        <v>125</v>
      </c>
      <c r="K538" s="311">
        <f>$AU$88</f>
        <v>0</v>
      </c>
      <c r="L538" s="370">
        <f>$AW$88</f>
        <v>0</v>
      </c>
      <c r="N538" s="370">
        <f t="shared" si="149"/>
        <v>125</v>
      </c>
      <c r="O538" s="397" t="b">
        <f t="shared" si="150"/>
        <v>1</v>
      </c>
      <c r="P538" s="405">
        <f t="shared" si="120"/>
        <v>25</v>
      </c>
      <c r="AX538" s="124" t="str">
        <f>$AL$91</f>
        <v>L432.21.08.S7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1</v>
      </c>
      <c r="F539" s="127">
        <f>$AO$91</f>
        <v>4</v>
      </c>
      <c r="H539" s="127">
        <f>$AQ$91</f>
        <v>0</v>
      </c>
      <c r="I539" s="369">
        <f>$AR$91+$AS$91+$AT$91</f>
        <v>15</v>
      </c>
      <c r="J539" s="126">
        <f t="shared" si="148"/>
        <v>15</v>
      </c>
      <c r="K539" s="311">
        <f>$AU$91</f>
        <v>60</v>
      </c>
      <c r="L539" s="127">
        <f>$AW$91</f>
        <v>15</v>
      </c>
      <c r="N539" s="370">
        <f t="shared" si="149"/>
        <v>90</v>
      </c>
      <c r="O539" s="397" t="b">
        <f t="shared" si="150"/>
        <v>0</v>
      </c>
      <c r="P539" s="405">
        <f t="shared" si="120"/>
        <v>22.5</v>
      </c>
      <c r="AX539" s="124" t="str">
        <f>$AL$94</f>
        <v>L432.21.08.S8</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10</v>
      </c>
      <c r="H540" s="370">
        <f>$AQ$94</f>
        <v>0</v>
      </c>
      <c r="I540" s="369">
        <f>$AR$94+$AS$94+$AT$94</f>
        <v>0</v>
      </c>
      <c r="J540" s="126">
        <f t="shared" si="148"/>
        <v>0</v>
      </c>
      <c r="K540" s="311">
        <f>$AU$94</f>
        <v>0</v>
      </c>
      <c r="L540" s="370">
        <f>$AW$94</f>
        <v>0</v>
      </c>
      <c r="N540" s="370">
        <f t="shared" si="149"/>
        <v>0</v>
      </c>
      <c r="O540" s="397" t="b">
        <f t="shared" si="150"/>
        <v>1</v>
      </c>
      <c r="P540" s="405">
        <f t="shared" si="120"/>
        <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L432.21.08.11-ij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5</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740</v>
      </c>
      <c r="O544" s="399" t="b">
        <f>AND(O533:O543)</f>
        <v>0</v>
      </c>
      <c r="P544" s="375">
        <f>N544/F544</f>
        <v>24.666666666666668</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10" t="s">
        <v>217</v>
      </c>
      <c r="AY545" s="511"/>
      <c r="AZ545" s="511"/>
      <c r="BA545" s="511"/>
      <c r="BB545" s="511"/>
      <c r="BC545" s="511"/>
      <c r="BD545" s="511"/>
      <c r="BE545" s="511"/>
      <c r="BF545" s="511"/>
      <c r="BG545" s="511"/>
      <c r="BH545" s="511"/>
      <c r="BI545" s="511"/>
      <c r="BJ545" s="511"/>
      <c r="BK545" s="511"/>
      <c r="BL545" s="511"/>
      <c r="BM545" s="511"/>
      <c r="BN545" s="511"/>
      <c r="BO545" s="511"/>
      <c r="BP545" s="511"/>
      <c r="BQ545" s="511"/>
      <c r="BR545" s="511"/>
      <c r="BS545" s="511"/>
      <c r="BT545" s="511"/>
      <c r="BU545" s="511"/>
      <c r="BV545" s="512"/>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10" t="s">
        <v>218</v>
      </c>
      <c r="AY559" s="511"/>
      <c r="AZ559" s="511"/>
      <c r="BA559" s="511"/>
      <c r="BB559" s="511"/>
      <c r="BC559" s="511"/>
      <c r="BD559" s="511"/>
      <c r="BE559" s="511"/>
      <c r="BF559" s="511"/>
      <c r="BG559" s="511"/>
      <c r="BH559" s="511"/>
      <c r="BI559" s="511"/>
      <c r="BJ559" s="511"/>
      <c r="BK559" s="511"/>
      <c r="BL559" s="511"/>
      <c r="BM559" s="511"/>
      <c r="BN559" s="511"/>
      <c r="BO559" s="511"/>
      <c r="BP559" s="511"/>
      <c r="BQ559" s="511"/>
      <c r="BR559" s="511"/>
      <c r="BS559" s="511"/>
      <c r="BT559" s="511"/>
      <c r="BU559" s="511"/>
      <c r="BV559" s="512"/>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10" t="s">
        <v>219</v>
      </c>
      <c r="AY572" s="511"/>
      <c r="AZ572" s="511"/>
      <c r="BA572" s="511"/>
      <c r="BB572" s="511"/>
      <c r="BC572" s="511"/>
      <c r="BD572" s="511"/>
      <c r="BE572" s="511"/>
      <c r="BF572" s="511"/>
      <c r="BG572" s="511"/>
      <c r="BH572" s="511"/>
      <c r="BI572" s="511"/>
      <c r="BJ572" s="511"/>
      <c r="BK572" s="511"/>
      <c r="BL572" s="511"/>
      <c r="BM572" s="511"/>
      <c r="BN572" s="511"/>
      <c r="BO572" s="511"/>
      <c r="BP572" s="511"/>
      <c r="BQ572" s="511"/>
      <c r="BR572" s="511"/>
      <c r="BS572" s="511"/>
      <c r="BT572" s="511"/>
      <c r="BU572" s="511"/>
      <c r="BV572" s="512"/>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10" t="s">
        <v>220</v>
      </c>
      <c r="AY585" s="511"/>
      <c r="AZ585" s="511"/>
      <c r="BA585" s="511"/>
      <c r="BB585" s="511"/>
      <c r="BC585" s="511"/>
      <c r="BD585" s="511"/>
      <c r="BE585" s="511"/>
      <c r="BF585" s="511"/>
      <c r="BG585" s="511"/>
      <c r="BH585" s="511"/>
      <c r="BI585" s="511"/>
      <c r="BJ585" s="511"/>
      <c r="BK585" s="511"/>
      <c r="BL585" s="511"/>
      <c r="BM585" s="511"/>
      <c r="BN585" s="511"/>
      <c r="BO585" s="511"/>
      <c r="BP585" s="511"/>
      <c r="BQ585" s="511"/>
      <c r="BR585" s="511"/>
      <c r="BS585" s="511"/>
      <c r="BT585" s="511"/>
      <c r="BU585" s="511"/>
      <c r="BV585" s="512"/>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10" t="s">
        <v>221</v>
      </c>
      <c r="AY598" s="511"/>
      <c r="AZ598" s="511"/>
      <c r="BA598" s="511"/>
      <c r="BB598" s="511"/>
      <c r="BC598" s="511"/>
      <c r="BD598" s="511"/>
      <c r="BE598" s="511"/>
      <c r="BF598" s="511"/>
      <c r="BG598" s="511"/>
      <c r="BH598" s="511"/>
      <c r="BI598" s="511"/>
      <c r="BJ598" s="511"/>
      <c r="BK598" s="511"/>
      <c r="BL598" s="511"/>
      <c r="BM598" s="511"/>
      <c r="BN598" s="511"/>
      <c r="BO598" s="511"/>
      <c r="BP598" s="511"/>
      <c r="BQ598" s="511"/>
      <c r="BR598" s="511"/>
      <c r="BS598" s="511"/>
      <c r="BT598" s="511"/>
      <c r="BU598" s="511"/>
      <c r="BV598" s="512"/>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20" t="str">
        <f t="shared" si="165"/>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
      </c>
      <c r="AY600" s="276">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6"/>
      <c r="BL600" s="127"/>
      <c r="BM600" s="127"/>
      <c r="BN600" s="276"/>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20" t="str">
        <f t="shared" si="165"/>
        <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
      </c>
      <c r="AY601" s="276">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6"/>
      <c r="BL601" s="127"/>
      <c r="BM601" s="127"/>
      <c r="BN601" s="276"/>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20"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
      </c>
      <c r="AY602" s="276">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6"/>
      <c r="BL602" s="127"/>
      <c r="BM602" s="127"/>
      <c r="BN602" s="276"/>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20"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10" t="s">
        <v>222</v>
      </c>
      <c r="AY625" s="511"/>
      <c r="AZ625" s="511"/>
      <c r="BA625" s="511"/>
      <c r="BB625" s="511"/>
      <c r="BC625" s="511"/>
      <c r="BD625" s="511"/>
      <c r="BE625" s="511"/>
      <c r="BF625" s="511"/>
      <c r="BG625" s="511"/>
      <c r="BH625" s="511"/>
      <c r="BI625" s="511"/>
      <c r="BJ625" s="511"/>
      <c r="BK625" s="511"/>
      <c r="BL625" s="511"/>
      <c r="BM625" s="511"/>
      <c r="BN625" s="511"/>
      <c r="BO625" s="511"/>
      <c r="BP625" s="511"/>
      <c r="BQ625" s="511"/>
      <c r="BR625" s="511"/>
      <c r="BS625" s="511"/>
      <c r="BT625" s="511"/>
      <c r="BU625" s="511"/>
      <c r="BV625" s="512"/>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L432.21.06.D2-01</v>
      </c>
      <c r="AY626" s="127">
        <v>1</v>
      </c>
      <c r="AZ626" s="127" t="str">
        <f>IF(COUNTIFS($N$202,"&lt;&gt;"&amp;""),$N$202,"")</f>
        <v>Disciplina opţional independentă 1                                                      1 Actionari si automatizari hidraulice si pneumatice</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DD</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L432.21.06.D2-02</v>
      </c>
      <c r="AY627" s="276">
        <v>2</v>
      </c>
      <c r="AZ627" s="127" t="str">
        <f>IF(COUNTIFS($N$205,"&lt;&gt;"&amp;""),$N$205,"")</f>
        <v>Disciplina opţional independentă 1                                                              2 Actionari hidraulice si pneumatice II</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DD</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L432.21.06.D2-03</v>
      </c>
      <c r="AY628" s="276">
        <v>3</v>
      </c>
      <c r="AZ628" s="127" t="str">
        <f>IF(COUNTIFS($N$208,"&lt;&gt;"&amp;""),$N$208,"")</f>
        <v>Disciplina opţional independentă 2                                                          1 Mecanica ruperii si deformarii plastice</v>
      </c>
      <c r="BA628" s="127">
        <f t="shared" si="181"/>
        <v>3</v>
      </c>
      <c r="BB628" s="127" t="str">
        <f t="shared" si="182"/>
        <v>6</v>
      </c>
      <c r="BC628" s="127" t="str">
        <f>IF($AZ628="","",$R$210)</f>
        <v>E</v>
      </c>
      <c r="BD628" s="127" t="str">
        <f t="shared" si="183"/>
        <v>DO</v>
      </c>
      <c r="BE628" s="127">
        <f>IF(COUNTIFS($N$208,"&lt;&gt;"&amp;""),ROUND($S$210/14,1),"")</f>
        <v>2</v>
      </c>
      <c r="BF628" s="127">
        <f>IF(COUNTIFS($N$208,"&lt;&gt;"&amp;""),ROUND(($T$210+$U$210+$V$210)/14,1),"")</f>
        <v>2.5</v>
      </c>
      <c r="BG628" s="127">
        <f>IF(COUNTIFS($N$208,"&lt;&gt;"&amp;""),ROUND(($S$210+$T$210+$U$210+$V$210)/14,1),"")</f>
        <v>4.5</v>
      </c>
      <c r="BH628" s="127">
        <f>IF(COUNTIFS($N$208,"&lt;&gt;"&amp;""),ROUND($S$210,1),"")</f>
        <v>28</v>
      </c>
      <c r="BI628" s="127">
        <f>IF(COUNTIFS($N$208,"&lt;&gt;"&amp;""),ROUND(($T$210+$U$210+$V$210),1),"")</f>
        <v>35</v>
      </c>
      <c r="BJ628" s="127">
        <f>IF(COUNTIFS($N$208,"&lt;&gt;"&amp;""),ROUND(($S$210+$T$210+$U$210+$V$210),1),"")</f>
        <v>63</v>
      </c>
      <c r="BK628" s="276"/>
      <c r="BL628" s="127"/>
      <c r="BM628" s="127"/>
      <c r="BN628" s="276"/>
      <c r="BO628" s="127"/>
      <c r="BP628" s="127"/>
      <c r="BQ628" s="127">
        <f>IF(COUNTIFS($N$208,"&lt;&gt;"&amp;""),IF($Y$210&lt;&gt;"",ROUND($Y$210/14,1),""),"")</f>
        <v>1.9</v>
      </c>
      <c r="BR628" s="127">
        <f>IF(COUNTIFS($N$208,"&lt;&gt;"&amp;""),IF($Y$210&lt;&gt;"",ROUND($Y$210,1),""),"")</f>
        <v>27</v>
      </c>
      <c r="BS628" s="127">
        <f>IF($AZ628="","",$Q$210)</f>
        <v>4</v>
      </c>
      <c r="BT628" s="126" t="str">
        <f>IF(COUNTIFS($N$208,"&lt;&gt;"&amp;""),$X$210,"")</f>
        <v>DS</v>
      </c>
      <c r="BU628" s="126">
        <f t="shared" si="184"/>
        <v>6.4</v>
      </c>
      <c r="BV628" s="127">
        <f t="shared" si="185"/>
        <v>90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L432.21.06.D2-04</v>
      </c>
      <c r="AY629" s="276">
        <v>4</v>
      </c>
      <c r="AZ629" s="127" t="str">
        <f>IF(COUNTIFS($N$211,"&lt;&gt;"&amp;""),$N$211,"")</f>
        <v>Disciplina opţional independentă 2                                                       2 Materiale compozite</v>
      </c>
      <c r="BA629" s="127">
        <f t="shared" si="181"/>
        <v>3</v>
      </c>
      <c r="BB629" s="127" t="str">
        <f t="shared" si="182"/>
        <v>6</v>
      </c>
      <c r="BC629" s="127" t="str">
        <f>IF($AZ629="","",$R$213)</f>
        <v>E</v>
      </c>
      <c r="BD629" s="127" t="str">
        <f t="shared" si="183"/>
        <v>DO</v>
      </c>
      <c r="BE629" s="127">
        <f>IF(COUNTIFS($N$211,"&lt;&gt;"&amp;""),ROUND($S$213/14,1),"")</f>
        <v>2</v>
      </c>
      <c r="BF629" s="127">
        <f>IF(COUNTIFS($N$211,"&lt;&gt;"&amp;""),ROUND(($T$213+$U$213+$V$213)/14,1),"")</f>
        <v>2.5</v>
      </c>
      <c r="BG629" s="127">
        <f>IF(COUNTIFS($N$211,"&lt;&gt;"&amp;""),ROUND(($S$213+$T$213+$U$213+$V$213)/14,1),"")</f>
        <v>4.5</v>
      </c>
      <c r="BH629" s="127">
        <f>IF(COUNTIFS($N$211,"&lt;&gt;"&amp;""),ROUND($S$213,1),"")</f>
        <v>28</v>
      </c>
      <c r="BI629" s="127">
        <f>IF(COUNTIFS($N$211,"&lt;&gt;"&amp;""),ROUND(($T$213+$U$213+$V$213),1),"")</f>
        <v>35</v>
      </c>
      <c r="BJ629" s="127">
        <f>IF(COUNTIFS($N$211,"&lt;&gt;"&amp;""),ROUND(($S$213+$T$213+$U$213+$V$213),1),"")</f>
        <v>63</v>
      </c>
      <c r="BK629" s="276"/>
      <c r="BL629" s="127"/>
      <c r="BM629" s="127"/>
      <c r="BN629" s="276"/>
      <c r="BO629" s="127"/>
      <c r="BP629" s="127"/>
      <c r="BQ629" s="127">
        <f>IF(COUNTIFS($N$211,"&lt;&gt;"&amp;""),IF($Y$213&lt;&gt;"",ROUND($Y$213/14,1),""),"")</f>
        <v>1.9</v>
      </c>
      <c r="BR629" s="127">
        <f>IF(COUNTIFS($N$211,"&lt;&gt;"&amp;""),IF($Y$213&lt;&gt;"",ROUND($Y$213,1),""),"")</f>
        <v>27</v>
      </c>
      <c r="BS629" s="127">
        <f>IF($AZ629="","",$Q$213)</f>
        <v>4</v>
      </c>
      <c r="BT629" s="126" t="str">
        <f>IF(COUNTIFS($N$211,"&lt;&gt;"&amp;""),$X$213,"")</f>
        <v>DS</v>
      </c>
      <c r="BU629" s="126">
        <f t="shared" si="184"/>
        <v>6.4</v>
      </c>
      <c r="BV629" s="127">
        <f t="shared" si="185"/>
        <v>90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L432.21.06.D2-05</v>
      </c>
      <c r="AY630" s="276">
        <v>5</v>
      </c>
      <c r="AZ630" s="127" t="str">
        <f>IF(COUNTIFS($N$214,"&lt;&gt;"&amp;""),$N$214,"")</f>
        <v>Disciplina opţional independentă 3                                                       1 Instalații de ventilație și climatizare</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6"/>
      <c r="BL630" s="127"/>
      <c r="BM630" s="127"/>
      <c r="BN630" s="276"/>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20" t="str">
        <f t="shared" si="165"/>
        <v>2023</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L432.21.06.D2-06</v>
      </c>
      <c r="AY631" s="276">
        <v>6</v>
      </c>
      <c r="AZ631" s="127" t="str">
        <f>IF(COUNTIFS($N$217,"&lt;&gt;"&amp;""),$N$217,"")</f>
        <v>Disciplina opţional independentă 3                                                       2 Motoare cu ardere interna</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6"/>
      <c r="BL631" s="127"/>
      <c r="BM631" s="127"/>
      <c r="BN631" s="276"/>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20" t="str">
        <f t="shared" si="165"/>
        <v>2023</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20"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10" t="s">
        <v>223</v>
      </c>
      <c r="AY652" s="511"/>
      <c r="AZ652" s="511"/>
      <c r="BA652" s="511"/>
      <c r="BB652" s="511"/>
      <c r="BC652" s="511"/>
      <c r="BD652" s="511"/>
      <c r="BE652" s="511"/>
      <c r="BF652" s="511"/>
      <c r="BG652" s="511"/>
      <c r="BH652" s="511"/>
      <c r="BI652" s="511"/>
      <c r="BJ652" s="511"/>
      <c r="BK652" s="511"/>
      <c r="BL652" s="511"/>
      <c r="BM652" s="511"/>
      <c r="BN652" s="511"/>
      <c r="BO652" s="511"/>
      <c r="BP652" s="511"/>
      <c r="BQ652" s="511"/>
      <c r="BR652" s="511"/>
      <c r="BS652" s="511"/>
      <c r="BT652" s="511"/>
      <c r="BU652" s="511"/>
      <c r="BV652" s="512"/>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L432.21.07.S2-01</v>
      </c>
      <c r="AY653" s="127">
        <v>1</v>
      </c>
      <c r="AZ653" s="127" t="str">
        <f>IF(COUNTIFS($Z$202,"&lt;&gt;"&amp;""),$Z$202,"")</f>
        <v xml:space="preserve">Opțional 1-împachetat
 Utilaje pentru produse vegetale (*)
(disciplina 1P1.7.1.1 din pachetul 1P1.7.1)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L432.21.07.S3-02</v>
      </c>
      <c r="AY654" s="276">
        <v>2</v>
      </c>
      <c r="AZ654" s="127" t="str">
        <f>IF(COUNTIFS($Z$205,"&lt;&gt;"&amp;""),$Z$205,"")</f>
        <v>Opțional 2-împachetat
Utilaje pentru morărit și panificație  (*)
(disciplina 1P1.7.1.2 din pachetul 1P1.7.1)</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6"/>
      <c r="BL654" s="127"/>
      <c r="BM654" s="127"/>
      <c r="BN654" s="276"/>
      <c r="BO654" s="127"/>
      <c r="BP654" s="127"/>
      <c r="BQ654" s="127">
        <f>IF(COUNTIFS($Z$205,"&lt;&gt;"&amp;""),IF($AK$207&lt;&gt;"",ROUND($AK$207/14,1),""),"")</f>
        <v>5.9</v>
      </c>
      <c r="BR654" s="127">
        <f>IF(COUNTIFS($Z$205,"&lt;&gt;"&amp;""),IF($AK$207&lt;&gt;"",ROUND($AK$207,1),""),"")</f>
        <v>83</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L432.21.07.S4-03</v>
      </c>
      <c r="AY655" s="276">
        <v>3</v>
      </c>
      <c r="AZ655" s="127" t="str">
        <f>IF(COUNTIFS($Z$208,"&lt;&gt;"&amp;""),$Z$208,"")</f>
        <v>Opțional 3-împachetat
Utilaje pentru produse animale  (*)
(disciplina 1P1.7.1.3 din pachetul 1P1.7.1)</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2</v>
      </c>
      <c r="BG655" s="127">
        <f>IF(COUNTIFS($Z$208,"&lt;&gt;"&amp;""),ROUND(($AE$210+$AF$210+$AG$210+$AH$210)/14,1),"")</f>
        <v>4</v>
      </c>
      <c r="BH655" s="127">
        <f>IF(COUNTIFS($Z$208,"&lt;&gt;"&amp;""),ROUND($AE$210,1),"")</f>
        <v>28</v>
      </c>
      <c r="BI655" s="127">
        <f>IF(COUNTIFS($Z$208,"&lt;&gt;"&amp;""),ROUND(($AF$210+$AG$210+$AH$210),1),"")</f>
        <v>28</v>
      </c>
      <c r="BJ655" s="127">
        <f>IF(COUNTIFS($Z$208,"&lt;&gt;"&amp;""),ROUND(($AE$210+$AF$210+$AG$210+$AH$210),1),"")</f>
        <v>56</v>
      </c>
      <c r="BK655" s="276"/>
      <c r="BL655" s="127"/>
      <c r="BM655" s="127"/>
      <c r="BN655" s="276"/>
      <c r="BO655" s="127"/>
      <c r="BP655" s="127"/>
      <c r="BQ655" s="127">
        <f>IF(COUNTIFS($Z$208,"&lt;&gt;"&amp;""),IF($AK$210&lt;&gt;"",ROUND($AK$210/14,1),""),"")</f>
        <v>4.9000000000000004</v>
      </c>
      <c r="BR655" s="127">
        <f>IF(COUNTIFS($Z$208,"&lt;&gt;"&amp;""),IF($AK$210&lt;&gt;"",ROUND($AK$210,1),""),"")</f>
        <v>69</v>
      </c>
      <c r="BS655" s="127">
        <f>IF($AZ655="","",$AC$210)</f>
        <v>5</v>
      </c>
      <c r="BT655" s="126" t="str">
        <f>IF(COUNTIFS($Z$208,"&lt;&gt;"&amp;""),$AJ$210,"")</f>
        <v>DS</v>
      </c>
      <c r="BU655" s="126">
        <f t="shared" si="193"/>
        <v>8.9</v>
      </c>
      <c r="BV655" s="127">
        <f t="shared" si="194"/>
        <v>125</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L432.21.07.S5-04</v>
      </c>
      <c r="AY656" s="276">
        <v>4</v>
      </c>
      <c r="AZ656" s="127" t="str">
        <f>IF(COUNTIFS($Z$211,"&lt;&gt;"&amp;""),$Z$211,"")</f>
        <v>Opțional 4-împachetat 
Sisteme pentru tehnologii extractive (*)
(disciplina 1P1.7.1.4 din pachetul 1P1.7.1)</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6"/>
      <c r="BL656" s="127"/>
      <c r="BM656" s="127"/>
      <c r="BN656" s="276"/>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L432.21.07.S6-05</v>
      </c>
      <c r="AY657" s="276">
        <v>5</v>
      </c>
      <c r="AZ657" s="127" t="str">
        <f>IF(COUNTIFS($Z$214,"&lt;&gt;"&amp;""),$Z$214,"")</f>
        <v>Opțional 5-împachetat
Monitorizarea sistemelor industriale (*)
(disciplina 1P1.7.1.5 din pachetul 1P1.7.1)</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6"/>
      <c r="BL657" s="127"/>
      <c r="BM657" s="127"/>
      <c r="BN657" s="276"/>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L432.21.07.S2-06</v>
      </c>
      <c r="AY658" s="276">
        <v>6</v>
      </c>
      <c r="AZ658" s="127" t="str">
        <f>IF(COUNTIFS($Z$217,"&lt;&gt;"&amp;""),$Z$217,"")</f>
        <v>Opțional 1-împachetat
Utilaje pentru horticultură
(disciplina 1P1.7.2.1 din pachetul 1P1.7.2)</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6"/>
      <c r="BL658" s="127"/>
      <c r="BM658" s="127"/>
      <c r="BN658" s="276"/>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L432.21.07.S3-07</v>
      </c>
      <c r="AY659" s="276">
        <v>7</v>
      </c>
      <c r="AZ659" s="127" t="str">
        <f>IF(COUNTIFS($Z$220,"&lt;&gt;"&amp;""),$Z$220,"")</f>
        <v>Opțional 2-împachetat
 Utilaje pentru prelucrarea primară a cerealelor
(disciplina 1P1.7.2.2 din pachetul 1P1.7.2)</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6"/>
      <c r="BL659" s="127"/>
      <c r="BM659" s="127"/>
      <c r="BN659" s="276"/>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L432.21.07.S4-08</v>
      </c>
      <c r="AY660" s="276">
        <v>8</v>
      </c>
      <c r="AZ660" s="127" t="str">
        <f>IF(COUNTIFS($Z$223,"&lt;&gt;"&amp;""),$Z$223,"")</f>
        <v>Opțional 3-împachetat
Mașini și instalații zootehnice
(disciplina 1P1.7.2.3 din pachetul 1P1.7.2)</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6"/>
      <c r="BL660" s="127"/>
      <c r="BM660" s="127"/>
      <c r="BN660" s="276"/>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L432.21.07.S5-09</v>
      </c>
      <c r="AY661" s="276">
        <v>9</v>
      </c>
      <c r="AZ661" s="127" t="str">
        <f>IF(COUNTIFS($Z$226,"&lt;&gt;"&amp;""),$Z$226,"")</f>
        <v>Opțional 4-împachetat 
Masini agricole de recoltat
(disciplina 1P1.7.2.4 din pachetul 1P1.7.2)</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6"/>
      <c r="BL661" s="127"/>
      <c r="BM661" s="127"/>
      <c r="BN661" s="276"/>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L432.21.07.S6-10</v>
      </c>
      <c r="AY662" s="276">
        <v>10</v>
      </c>
      <c r="AZ662" s="127" t="str">
        <f>IF(COUNTIFS($Z$229,"&lt;&gt;"&amp;""),$Z$229,"")</f>
        <v>Opțional 5-împachetat
Sisteme de acţionare şi automatizare
(disciplina 1P1.7.2.5 din pachetul 1P1.7.2)</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1</v>
      </c>
      <c r="BG662" s="127">
        <f>IF(COUNTIFS($Z$229,"&lt;&gt;"&amp;""),ROUND(($AE$231+$AF$231+$AG$231+$AH$231)/14,1),"")</f>
        <v>3</v>
      </c>
      <c r="BH662" s="127">
        <f>IF(COUNTIFS($Z$229,"&lt;&gt;"&amp;""),ROUND($AE$231,1),"")</f>
        <v>28</v>
      </c>
      <c r="BI662" s="127">
        <f>IF(COUNTIFS($Z$229,"&lt;&gt;"&amp;""),ROUND(($AF$231+$AG$231+$AH$231),1),"")</f>
        <v>14</v>
      </c>
      <c r="BJ662" s="127">
        <f>IF(COUNTIFS($Z$229,"&lt;&gt;"&amp;""),ROUND(($AE$231+$AF$231+$AG$231+$AH$231),1),"")</f>
        <v>42</v>
      </c>
      <c r="BK662" s="276"/>
      <c r="BL662" s="127"/>
      <c r="BM662" s="127"/>
      <c r="BN662" s="276"/>
      <c r="BO662" s="127"/>
      <c r="BP662" s="127"/>
      <c r="BQ662" s="127">
        <f>IF(COUNTIFS($Z$229,"&lt;&gt;"&amp;""),IF($AK$231&lt;&gt;"",ROUND($AK$231/14,1),""),"")</f>
        <v>4.0999999999999996</v>
      </c>
      <c r="BR662" s="127">
        <f>IF(COUNTIFS($Z$229,"&lt;&gt;"&amp;""),IF($AK$231&lt;&gt;"",ROUND($AK$231,1),""),"")</f>
        <v>58</v>
      </c>
      <c r="BS662" s="127">
        <f>IF($AZ662="","",$AC$231)</f>
        <v>4</v>
      </c>
      <c r="BT662" s="126" t="str">
        <f>IF(COUNTIFS($Z$229,"&lt;&gt;"&amp;""),$AJ$231,"")</f>
        <v>DS</v>
      </c>
      <c r="BU662" s="126">
        <f t="shared" si="193"/>
        <v>7.1</v>
      </c>
      <c r="BV662" s="127">
        <f t="shared" si="194"/>
        <v>100</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L432.21.07.S6-11</v>
      </c>
      <c r="AY663" s="276">
        <v>11</v>
      </c>
      <c r="AZ663" s="127" t="str">
        <f>IF(COUNTIFS($Z$232,"&lt;&gt;"&amp;""),$Z$232,"")</f>
        <v>Opțional 5-împachetat
Sisteme de acţionare şi automatizare
(disciplina 1P1.7.2.5 din pachetul 1P1.7.2)</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6"/>
      <c r="BL663" s="127"/>
      <c r="BM663" s="127"/>
      <c r="BN663" s="276"/>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20" t="str">
        <f t="shared" si="186"/>
        <v>2024</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L432.21.07.S6-12</v>
      </c>
      <c r="AY664" s="276">
        <v>12</v>
      </c>
      <c r="AZ664" s="127" t="str">
        <f>IF(COUNTIFS($Z$235,"&lt;&gt;"&amp;""),$Z$235,"")</f>
        <v>Opțional 5-împachetat
Sisteme de acţionare şi automatizare
(disciplina 1P1.7.2.5 din pachetul 1P1.7.2)</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2</v>
      </c>
      <c r="BG664" s="127">
        <f>IF(COUNTIFS($Z$235,"&lt;&gt;"&amp;""),ROUND(($AE$237+$AF$237+$AG$237+$AH$237)/14,1),"")</f>
        <v>4</v>
      </c>
      <c r="BH664" s="127">
        <f>IF(COUNTIFS($Z$235,"&lt;&gt;"&amp;""),ROUND($AE$237,1),"")</f>
        <v>28</v>
      </c>
      <c r="BI664" s="127">
        <f>IF(COUNTIFS($Z$235,"&lt;&gt;"&amp;""),ROUND(($AF$237+$AG$237+$AH$237),1),"")</f>
        <v>28</v>
      </c>
      <c r="BJ664" s="127">
        <f>IF(COUNTIFS($Z$235,"&lt;&gt;"&amp;""),ROUND(($AE$237+$AF$237+$AG$237+$AH$237),1),"")</f>
        <v>56</v>
      </c>
      <c r="BK664" s="276"/>
      <c r="BL664" s="127"/>
      <c r="BM664" s="127"/>
      <c r="BN664" s="276"/>
      <c r="BO664" s="127"/>
      <c r="BP664" s="127"/>
      <c r="BQ664" s="127">
        <f>IF(COUNTIFS($Z$235,"&lt;&gt;"&amp;""),IF($AK$237&lt;&gt;"",ROUND($AK$237/14,1),""),"")</f>
        <v>4.9000000000000004</v>
      </c>
      <c r="BR664" s="127">
        <f>IF(COUNTIFS($Z$235,"&lt;&gt;"&amp;""),IF($AK$237&lt;&gt;"",ROUND($AK$237,1),""),"")</f>
        <v>69</v>
      </c>
      <c r="BS664" s="127">
        <f>IF($AZ664="","",$AC$237)</f>
        <v>5</v>
      </c>
      <c r="BT664" s="126" t="str">
        <f>IF(COUNTIFS($Z$235,"&lt;&gt;"&amp;""),$AJ$237,"")</f>
        <v>DS</v>
      </c>
      <c r="BU664" s="126">
        <f t="shared" si="193"/>
        <v>8.9</v>
      </c>
      <c r="BV664" s="127">
        <f t="shared" si="194"/>
        <v>125</v>
      </c>
      <c r="BW664" s="420" t="str">
        <f t="shared" si="186"/>
        <v>2024</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10" t="s">
        <v>224</v>
      </c>
      <c r="AY679" s="511"/>
      <c r="AZ679" s="511"/>
      <c r="BA679" s="511"/>
      <c r="BB679" s="511"/>
      <c r="BC679" s="511"/>
      <c r="BD679" s="511"/>
      <c r="BE679" s="511"/>
      <c r="BF679" s="511"/>
      <c r="BG679" s="511"/>
      <c r="BH679" s="511"/>
      <c r="BI679" s="511"/>
      <c r="BJ679" s="511"/>
      <c r="BK679" s="511"/>
      <c r="BL679" s="511"/>
      <c r="BM679" s="511"/>
      <c r="BN679" s="511"/>
      <c r="BO679" s="511"/>
      <c r="BP679" s="511"/>
      <c r="BQ679" s="511"/>
      <c r="BR679" s="511"/>
      <c r="BS679" s="511"/>
      <c r="BT679" s="511"/>
      <c r="BU679" s="511"/>
      <c r="BV679" s="512"/>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L432.21.08.S3-01</v>
      </c>
      <c r="AY680" s="127">
        <v>1</v>
      </c>
      <c r="AZ680" s="127" t="str">
        <f>IF(COUNTIFS($AL$202,"&lt;&gt;"&amp;""),$AL$202,"")</f>
        <v>Opțional 5 independent
Montajul și punerea în funcțiune</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f>IF(COUNTIFS($AL$202,"&lt;&gt;"&amp;""),IF($AW$204&lt;&gt;"",ROUND($AW$204/14,1),""),"")</f>
        <v>4.9000000000000004</v>
      </c>
      <c r="BR680" s="127">
        <f>IF(COUNTIFS($AL$202,"&lt;&gt;"&amp;""),IF($AW$204&lt;&gt;"",ROUND($AW$204,1),""),"")</f>
        <v>69</v>
      </c>
      <c r="BS680" s="127">
        <f>IF($AZ680="","",$AO$204)</f>
        <v>5</v>
      </c>
      <c r="BT680" s="126" t="str">
        <f>IF(COUNTIFS($AL$202,"&lt;&gt;"&amp;""),$AV$204,"")</f>
        <v>DS</v>
      </c>
      <c r="BU680" s="126">
        <f>IF($AZ680="","",IF($BG680&lt;&gt;"",$BG680,0)+IF($BM680&lt;&gt;"",$BM680,0)+IF($BQ680&lt;&gt;"",$BQ680,0))</f>
        <v>8.9</v>
      </c>
      <c r="BV680" s="127">
        <f>IF($AZ680="","",IF($BJ680&lt;&gt;"",$BJ680,0)+IF($BP680&lt;&gt;"",$BP680,0)+IF($BR680&lt;&gt;"",$BR680,0))</f>
        <v>125</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L432.21.08.S3-02</v>
      </c>
      <c r="AY681" s="276">
        <v>2</v>
      </c>
      <c r="AZ681" s="127" t="str">
        <f>IF(COUNTIFS($AL$205,"&lt;&gt;"&amp;""),$AL$205,"")</f>
        <v>Opțional 5 independent
Mașini pentru îmbunătățiri funciare (*)</v>
      </c>
      <c r="BA681" s="127">
        <f t="shared" si="198"/>
        <v>4</v>
      </c>
      <c r="BB681" s="127" t="str">
        <f t="shared" si="199"/>
        <v>8</v>
      </c>
      <c r="BC681" s="127" t="str">
        <f>IF($AZ681="","",$AP$207)</f>
        <v>D</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6"/>
      <c r="BL681" s="127"/>
      <c r="BM681" s="127"/>
      <c r="BN681" s="276"/>
      <c r="BO681" s="127"/>
      <c r="BP681" s="127"/>
      <c r="BQ681" s="127">
        <f>IF(COUNTIFS($AL$205,"&lt;&gt;"&amp;""),IF($AW$207&lt;&gt;"",ROUND($AW$207/14,1),""),"")</f>
        <v>4.9000000000000004</v>
      </c>
      <c r="BR681" s="127">
        <f>IF(COUNTIFS($AL$205,"&lt;&gt;"&amp;""),IF($AW$207&lt;&gt;"",ROUND($AW$207,1),""),"")</f>
        <v>69</v>
      </c>
      <c r="BS681" s="127">
        <f>IF($AZ681="","",$AO$207)</f>
        <v>5</v>
      </c>
      <c r="BT681" s="126" t="str">
        <f>IF(COUNTIFS($AL$205,"&lt;&gt;"&amp;""),$AV$207,"")</f>
        <v>DS</v>
      </c>
      <c r="BU681" s="126">
        <f t="shared" ref="BU681:BU691" si="201">IF($AZ681="","",IF($BG681&lt;&gt;"",$BG681,0)+IF($BM681&lt;&gt;"",$BM681,0)+IF($BQ681&lt;&gt;"",$BQ681,0))</f>
        <v>8.9</v>
      </c>
      <c r="BV681" s="127">
        <f t="shared" ref="BV681:BV691" si="202">IF($AZ681="","",IF($BJ681&lt;&gt;"",$BJ681,0)+IF($BP681&lt;&gt;"",$BP681,0)+IF($BR681&lt;&gt;"",$BR681,0))</f>
        <v>125</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L432.21.08.S4-03</v>
      </c>
      <c r="AY682" s="276">
        <v>3</v>
      </c>
      <c r="AZ682" s="127" t="str">
        <f>IF(COUNTIFS($AL$208,"&lt;&gt;"&amp;""),$AL$208,"")</f>
        <v>Opțional 6 independent
Managementul calității (HACCP)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6"/>
      <c r="BL682" s="127"/>
      <c r="BM682" s="127"/>
      <c r="BN682" s="276"/>
      <c r="BO682" s="127"/>
      <c r="BP682" s="127"/>
      <c r="BQ682" s="127">
        <f>IF(COUNTIFS($AL$208,"&lt;&gt;"&amp;""),IF($AW$210&lt;&gt;"",ROUND($AW$210/14,1),""),"")</f>
        <v>4.9000000000000004</v>
      </c>
      <c r="BR682" s="127">
        <f>IF(COUNTIFS($AL$208,"&lt;&gt;"&amp;""),IF($AW$210&lt;&gt;"",ROUND($AW$210,1),""),"")</f>
        <v>69</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L432.21.08.S4-04</v>
      </c>
      <c r="AY683" s="276">
        <v>4</v>
      </c>
      <c r="AZ683" s="127" t="str">
        <f>IF(COUNTIFS($AL$211,"&lt;&gt;"&amp;""),$AL$211,"")</f>
        <v>Opțional 6 independent
Costurile calității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L432.21.08.S5-05</v>
      </c>
      <c r="AY684" s="276">
        <v>5</v>
      </c>
      <c r="AZ684" s="127" t="str">
        <f>IF(COUNTIFS($AL$214,"&lt;&gt;"&amp;""),$AL$214,"")</f>
        <v>Opțional 7 independent
Ambalaje si sisteme de ambalare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4.9000000000000004</v>
      </c>
      <c r="BR684" s="127">
        <f>IF(COUNTIFS($AL$214,"&lt;&gt;"&amp;""),IF($AW$216&lt;&gt;"",ROUND($AW$216,1),""),"")</f>
        <v>69</v>
      </c>
      <c r="BS684" s="127">
        <f>IF($AZ684="","",$AO$216)</f>
        <v>5</v>
      </c>
      <c r="BT684" s="126" t="str">
        <f>IF(COUNTIFS($AL$214,"&lt;&gt;"&amp;""),$AV$216,"")</f>
        <v>DS</v>
      </c>
      <c r="BU684" s="126">
        <f t="shared" si="201"/>
        <v>8.9</v>
      </c>
      <c r="BV684" s="127">
        <f t="shared" si="202"/>
        <v>125</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L432.21.08.S5-06</v>
      </c>
      <c r="AY685" s="276">
        <v>6</v>
      </c>
      <c r="AZ685" s="127" t="str">
        <f>IF(COUNTIFS($AL$217,"&lt;&gt;"&amp;""),$AL$217,"")</f>
        <v>Opțional 7 independent
 Designul ambalajelor</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4.9000000000000004</v>
      </c>
      <c r="BR685" s="127">
        <f>IF(COUNTIFS($AL$217,"&lt;&gt;"&amp;""),IF($AW$219&lt;&gt;"",ROUND($AW$219,1),""),"")</f>
        <v>69</v>
      </c>
      <c r="BS685" s="127">
        <f>IF($AZ685="","",$AO$219)</f>
        <v>5</v>
      </c>
      <c r="BT685" s="126" t="str">
        <f>IF(COUNTIFS($AL$217,"&lt;&gt;"&amp;""),$AV$219,"")</f>
        <v>DS</v>
      </c>
      <c r="BU685" s="126">
        <f t="shared" si="201"/>
        <v>8.9</v>
      </c>
      <c r="BV685" s="127">
        <f t="shared" si="202"/>
        <v>125</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L432.21.08.C2-07</v>
      </c>
      <c r="AY686" s="276">
        <v>7</v>
      </c>
      <c r="AZ686" s="127" t="str">
        <f>IF(COUNTIFS($AL$220,"&lt;&gt;"&amp;""),$AL$220,"")</f>
        <v>Opțional 8 independent                                                     Comunicare</v>
      </c>
      <c r="BA686" s="127">
        <f t="shared" si="198"/>
        <v>4</v>
      </c>
      <c r="BB686" s="127" t="str">
        <f t="shared" si="199"/>
        <v>8</v>
      </c>
      <c r="BC686" s="127" t="str">
        <f>IF($AZ686="","",$AP$222)</f>
        <v>D</v>
      </c>
      <c r="BD686" s="127" t="str">
        <f t="shared" si="200"/>
        <v>DO</v>
      </c>
      <c r="BE686" s="127">
        <f>IF(COUNTIFS($AL$220,"&lt;&gt;"&amp;""),ROUND($AQ$222/14,1),"")</f>
        <v>1</v>
      </c>
      <c r="BF686" s="127">
        <f>IF(COUNTIFS($AL$220,"&lt;&gt;"&amp;""),ROUND(($AR$222+$AS$222+$AT$222)/14,1),"")</f>
        <v>1</v>
      </c>
      <c r="BG686" s="127">
        <f>IF(COUNTIFS($AL$220,"&lt;&gt;"&amp;""),ROUND(($AQ$222+$AR$222+$AS$222+$AT$222)/14,1),"")</f>
        <v>2</v>
      </c>
      <c r="BH686" s="127">
        <f>IF(COUNTIFS($AL$220,"&lt;&gt;"&amp;""),ROUND($AQ$222,1),"")</f>
        <v>14</v>
      </c>
      <c r="BI686" s="127">
        <f>IF(COUNTIFS($AL$220,"&lt;&gt;"&amp;""),ROUND(($AR$222+$AS$222+$AT$222),1),"")</f>
        <v>14</v>
      </c>
      <c r="BJ686" s="127">
        <f>IF(COUNTIFS($AL$220,"&lt;&gt;"&amp;""),ROUND(($AQ$222+$AR$222+$AS$222+$AT$222),1),"")</f>
        <v>28</v>
      </c>
      <c r="BK686" s="276"/>
      <c r="BL686" s="127"/>
      <c r="BM686" s="127"/>
      <c r="BN686" s="276"/>
      <c r="BO686" s="127"/>
      <c r="BP686" s="127"/>
      <c r="BQ686" s="127">
        <f>IF(COUNTIFS($AL$220,"&lt;&gt;"&amp;""),IF($AW$222&lt;&gt;"",ROUND($AW$222/14,1),""),"")</f>
        <v>1.6</v>
      </c>
      <c r="BR686" s="127">
        <f>IF(COUNTIFS($AL$220,"&lt;&gt;"&amp;""),IF($AW$222&lt;&gt;"",ROUND($AW$222,1),""),"")</f>
        <v>22</v>
      </c>
      <c r="BS686" s="127">
        <f>IF($AZ686="","",$AO$222)</f>
        <v>2</v>
      </c>
      <c r="BT686" s="126" t="str">
        <f>IF(COUNTIFS($AL$220,"&lt;&gt;"&amp;""),$AV$222,"")</f>
        <v>DC</v>
      </c>
      <c r="BU686" s="126">
        <f t="shared" si="201"/>
        <v>3.6</v>
      </c>
      <c r="BV686" s="127">
        <f t="shared" si="202"/>
        <v>50</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L432.21.08.C2-08</v>
      </c>
      <c r="AY687" s="276">
        <v>8</v>
      </c>
      <c r="AZ687" s="127" t="str">
        <f>IF(COUNTIFS($AL$223,"&lt;&gt;"&amp;""),$AL$223,"")</f>
        <v>Opțional 8 independent                                                                Etică și integritate academică</v>
      </c>
      <c r="BA687" s="127">
        <f t="shared" si="198"/>
        <v>4</v>
      </c>
      <c r="BB687" s="127" t="str">
        <f t="shared" si="199"/>
        <v>8</v>
      </c>
      <c r="BC687" s="127" t="str">
        <f>IF($AZ687="","",$AP$225)</f>
        <v>D</v>
      </c>
      <c r="BD687" s="127" t="str">
        <f t="shared" si="200"/>
        <v>DO</v>
      </c>
      <c r="BE687" s="127">
        <f>IF(COUNTIFS($AL$223,"&lt;&gt;"&amp;""),ROUND($AQ$225/14,1),"")</f>
        <v>0</v>
      </c>
      <c r="BF687" s="127">
        <f>IF(COUNTIFS($AL$223,"&lt;&gt;"&amp;""),ROUND(($AR$225+$AS$225+$AT$225)/14,1),"")</f>
        <v>1</v>
      </c>
      <c r="BG687" s="127">
        <f>IF(COUNTIFS($AL$223,"&lt;&gt;"&amp;""),ROUND(($AQ$225+$AR$225+$AS$225+$AT$225)/14,1),"")</f>
        <v>1</v>
      </c>
      <c r="BH687" s="127">
        <f>IF(COUNTIFS($AL$223,"&lt;&gt;"&amp;""),ROUND($AQ$225,1),"")</f>
        <v>0</v>
      </c>
      <c r="BI687" s="127">
        <f>IF(COUNTIFS($AL$223,"&lt;&gt;"&amp;""),ROUND(($AR$225+$AS$225+$AT$225),1),"")</f>
        <v>14</v>
      </c>
      <c r="BJ687" s="127">
        <f>IF(COUNTIFS($AL$223,"&lt;&gt;"&amp;""),ROUND(($AQ$225+$AR$225+$AS$225+$AT$225),1),"")</f>
        <v>14</v>
      </c>
      <c r="BK687" s="276"/>
      <c r="BL687" s="127"/>
      <c r="BM687" s="127"/>
      <c r="BN687" s="276"/>
      <c r="BO687" s="127"/>
      <c r="BP687" s="127"/>
      <c r="BQ687" s="127">
        <f>IF(COUNTIFS($AL$223,"&lt;&gt;"&amp;""),IF($AW$225&lt;&gt;"",ROUND($AW$225/14,1),""),"")</f>
        <v>2.6</v>
      </c>
      <c r="BR687" s="127">
        <f>IF(COUNTIFS($AL$223,"&lt;&gt;"&amp;""),IF($AW$225&lt;&gt;"",ROUND($AW$225,1),""),"")</f>
        <v>36</v>
      </c>
      <c r="BS687" s="127">
        <f>IF($AZ687="","",$AO$225)</f>
        <v>2</v>
      </c>
      <c r="BT687" s="126" t="str">
        <f>IF(COUNTIFS($AL$223,"&lt;&gt;"&amp;""),$AV$225,"")</f>
        <v>DC</v>
      </c>
      <c r="BU687" s="126">
        <f t="shared" si="201"/>
        <v>3.6</v>
      </c>
      <c r="BV687" s="127">
        <f t="shared" si="202"/>
        <v>50</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L432.21.08.S1-09</v>
      </c>
      <c r="AY688" s="276">
        <v>9</v>
      </c>
      <c r="AZ688" s="127" t="str">
        <f>IF(COUNTIFS($AL$226,"&lt;&gt;"&amp;""),$AL$226,"")</f>
        <v>Opțional 9 independent</v>
      </c>
      <c r="BA688" s="127">
        <f t="shared" si="198"/>
        <v>4</v>
      </c>
      <c r="BB688" s="127" t="str">
        <f t="shared" si="199"/>
        <v>8</v>
      </c>
      <c r="BC688" s="127" t="str">
        <f>IF($AZ688="","",$AP$228)</f>
        <v>E</v>
      </c>
      <c r="BD688" s="127" t="str">
        <f t="shared" si="200"/>
        <v>DO</v>
      </c>
      <c r="BE688" s="127">
        <f>IF(COUNTIFS($AL$226,"&lt;&gt;"&amp;""),ROUND($AQ$228/14,1),"")</f>
        <v>2</v>
      </c>
      <c r="BF688" s="127">
        <f>IF(COUNTIFS($AL$226,"&lt;&gt;"&amp;""),ROUND(($AR$228+$AS$228+$AT$228)/14,1),"")</f>
        <v>1</v>
      </c>
      <c r="BG688" s="127">
        <f>IF(COUNTIFS($AL$226,"&lt;&gt;"&amp;""),ROUND(($AQ$228+$AR$228+$AS$228+$AT$228)/14,1),"")</f>
        <v>3</v>
      </c>
      <c r="BH688" s="127">
        <f>IF(COUNTIFS($AL$226,"&lt;&gt;"&amp;""),ROUND($AQ$228,1),"")</f>
        <v>28</v>
      </c>
      <c r="BI688" s="127">
        <f>IF(COUNTIFS($AL$226,"&lt;&gt;"&amp;""),ROUND(($AR$228+$AS$228+$AT$228),1),"")</f>
        <v>14</v>
      </c>
      <c r="BJ688" s="127">
        <f>IF(COUNTIFS($AL$226,"&lt;&gt;"&amp;""),ROUND(($AQ$228+$AR$228+$AS$228+$AT$228),1),"")</f>
        <v>42</v>
      </c>
      <c r="BK688" s="276"/>
      <c r="BL688" s="127"/>
      <c r="BM688" s="127"/>
      <c r="BN688" s="276"/>
      <c r="BO688" s="127"/>
      <c r="BP688" s="127"/>
      <c r="BQ688" s="127">
        <f>IF(COUNTIFS($AL$226,"&lt;&gt;"&amp;""),IF($AW$228&lt;&gt;"",ROUND($AW$228/14,1),""),"")</f>
        <v>5.9</v>
      </c>
      <c r="BR688" s="127">
        <f>IF(COUNTIFS($AL$226,"&lt;&gt;"&amp;""),IF($AW$228&lt;&gt;"",ROUND($AW$228,1),""),"")</f>
        <v>83</v>
      </c>
      <c r="BS688" s="127">
        <f>IF($AZ688="","",$AO$228)</f>
        <v>5</v>
      </c>
      <c r="BT688" s="126" t="str">
        <f>IF(COUNTIFS($AL$226,"&lt;&gt;"&amp;""),$AV$228,"")</f>
        <v>DS</v>
      </c>
      <c r="BU688" s="126">
        <f t="shared" si="201"/>
        <v>8.9</v>
      </c>
      <c r="BV688" s="127">
        <f t="shared" si="202"/>
        <v>125</v>
      </c>
      <c r="BW688" s="420" t="str">
        <f t="shared" si="186"/>
        <v>2024</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L432.21.08.S1-10</v>
      </c>
      <c r="AY689" s="276">
        <v>10</v>
      </c>
      <c r="AZ689" s="127" t="str">
        <f>IF(COUNTIFS($AL$229,"&lt;&gt;"&amp;""),$AL$229,"")</f>
        <v>Opțional 9 independent</v>
      </c>
      <c r="BA689" s="127">
        <f t="shared" si="198"/>
        <v>4</v>
      </c>
      <c r="BB689" s="127" t="str">
        <f t="shared" si="199"/>
        <v>8</v>
      </c>
      <c r="BC689" s="127" t="str">
        <f>IF($AZ689="","",$AP$231)</f>
        <v>E</v>
      </c>
      <c r="BD689" s="127" t="str">
        <f t="shared" si="200"/>
        <v>DO</v>
      </c>
      <c r="BE689" s="127">
        <f>IF(COUNTIFS($AL$229,"&lt;&gt;"&amp;""),ROUND($AQ$231/14,1),"")</f>
        <v>2</v>
      </c>
      <c r="BF689" s="127">
        <f>IF(COUNTIFS($AL$229,"&lt;&gt;"&amp;""),ROUND(($AR$231+$AS$231+$AT$231)/14,1),"")</f>
        <v>1</v>
      </c>
      <c r="BG689" s="127">
        <f>IF(COUNTIFS($AL$229,"&lt;&gt;"&amp;""),ROUND(($AQ$231+$AR$231+$AS$231+$AT$231)/14,1),"")</f>
        <v>3</v>
      </c>
      <c r="BH689" s="127">
        <f>IF(COUNTIFS($AL$229,"&lt;&gt;"&amp;""),ROUND($AQ$231,1),"")</f>
        <v>28</v>
      </c>
      <c r="BI689" s="127">
        <f>IF(COUNTIFS($AL$229,"&lt;&gt;"&amp;""),ROUND(($AR$231+$AS$231+$AT$231),1),"")</f>
        <v>14</v>
      </c>
      <c r="BJ689" s="127">
        <f>IF(COUNTIFS($AL$229,"&lt;&gt;"&amp;""),ROUND(($AQ$231+$AR$231+$AS$231+$AT$231),1),"")</f>
        <v>42</v>
      </c>
      <c r="BK689" s="276"/>
      <c r="BL689" s="127"/>
      <c r="BM689" s="127"/>
      <c r="BN689" s="276"/>
      <c r="BO689" s="127"/>
      <c r="BP689" s="127"/>
      <c r="BQ689" s="127">
        <f>IF(COUNTIFS($AL$229,"&lt;&gt;"&amp;""),IF($AW$231&lt;&gt;"",ROUND($AW$231/14,1),""),"")</f>
        <v>5.9</v>
      </c>
      <c r="BR689" s="127">
        <f>IF(COUNTIFS($AL$229,"&lt;&gt;"&amp;""),IF($AW$231&lt;&gt;"",ROUND($AW$231,1),""),"")</f>
        <v>83</v>
      </c>
      <c r="BS689" s="127">
        <f>IF($AZ689="","",$AO$231)</f>
        <v>5</v>
      </c>
      <c r="BT689" s="126" t="str">
        <f>IF(COUNTIFS($AL$229,"&lt;&gt;"&amp;""),$AV$231,"")</f>
        <v>DS</v>
      </c>
      <c r="BU689" s="126">
        <f t="shared" si="201"/>
        <v>8.9</v>
      </c>
      <c r="BV689" s="127">
        <f t="shared" si="202"/>
        <v>125</v>
      </c>
      <c r="BW689" s="420" t="str">
        <f t="shared" si="186"/>
        <v>2024</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10" t="s">
        <v>228</v>
      </c>
      <c r="AY707" s="513"/>
      <c r="AZ707" s="513"/>
      <c r="BA707" s="513"/>
      <c r="BB707" s="513"/>
      <c r="BC707" s="513"/>
      <c r="BD707" s="513"/>
      <c r="BE707" s="513"/>
      <c r="BF707" s="513"/>
      <c r="BG707" s="513"/>
      <c r="BH707" s="513"/>
      <c r="BI707" s="513"/>
      <c r="BJ707" s="513"/>
      <c r="BK707" s="513"/>
      <c r="BL707" s="513"/>
      <c r="BM707" s="513"/>
      <c r="BN707" s="513"/>
      <c r="BO707" s="513"/>
      <c r="BP707" s="513"/>
      <c r="BQ707" s="513"/>
      <c r="BR707" s="513"/>
      <c r="BS707" s="513"/>
      <c r="BT707" s="513"/>
      <c r="BU707" s="513"/>
      <c r="BV707" s="514"/>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10" t="s">
        <v>217</v>
      </c>
      <c r="AY708" s="513"/>
      <c r="AZ708" s="513"/>
      <c r="BA708" s="513"/>
      <c r="BB708" s="513"/>
      <c r="BC708" s="513"/>
      <c r="BD708" s="513"/>
      <c r="BE708" s="513"/>
      <c r="BF708" s="513"/>
      <c r="BG708" s="513"/>
      <c r="BH708" s="513"/>
      <c r="BI708" s="513"/>
      <c r="BJ708" s="513"/>
      <c r="BK708" s="513"/>
      <c r="BL708" s="513"/>
      <c r="BM708" s="513"/>
      <c r="BN708" s="513"/>
      <c r="BO708" s="513"/>
      <c r="BP708" s="513"/>
      <c r="BQ708" s="513"/>
      <c r="BR708" s="513"/>
      <c r="BS708" s="513"/>
      <c r="BT708" s="513"/>
      <c r="BU708" s="513"/>
      <c r="BV708" s="514"/>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L432.21.01.f11-01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t="str">
        <f>IF(COUNTIFS($B$327,"&lt;&gt;"&amp;""),IF($M$329&lt;&gt;"",ROUND($M$329/14,1),""),"")</f>
        <v/>
      </c>
      <c r="BR710" s="127" t="str">
        <f>IF(COUNTIFS($B$327,"&lt;&gt;"&amp;""),IF($M$329&lt;&gt;"",ROUND($M$329,1),""),"")</f>
        <v/>
      </c>
      <c r="BS710" s="127">
        <f>IF($AZ710="","",$E$329)</f>
        <v>5</v>
      </c>
      <c r="BT710" s="126" t="str">
        <f>IF(COUNTIFS($B$327,"&lt;&gt;"&amp;""),$L$329,"")</f>
        <v>f</v>
      </c>
      <c r="BU710" s="126">
        <f>IF($AZ710="","",IF($BG710&lt;&gt;"",$BG710,0)+IF($BM710&lt;&gt;"",$BM710,0)+IF($BQ710&lt;&gt;"",$BQ710,0))</f>
        <v>4</v>
      </c>
      <c r="BV710" s="127">
        <f>IF($AZ710="","",IF($BJ710&lt;&gt;"",$BJ710,0)+IF($BP710&lt;&gt;"",$BP710,0)+IF($BR710&lt;&gt;"",$BR710,0))</f>
        <v>56</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10" t="s">
        <v>218</v>
      </c>
      <c r="AY714" s="513"/>
      <c r="AZ714" s="513"/>
      <c r="BA714" s="513"/>
      <c r="BB714" s="513"/>
      <c r="BC714" s="513"/>
      <c r="BD714" s="513"/>
      <c r="BE714" s="513"/>
      <c r="BF714" s="513"/>
      <c r="BG714" s="513"/>
      <c r="BH714" s="513"/>
      <c r="BI714" s="513"/>
      <c r="BJ714" s="513"/>
      <c r="BK714" s="513"/>
      <c r="BL714" s="513"/>
      <c r="BM714" s="513"/>
      <c r="BN714" s="513"/>
      <c r="BO714" s="513"/>
      <c r="BP714" s="513"/>
      <c r="BQ714" s="513"/>
      <c r="BR714" s="513"/>
      <c r="BS714" s="513"/>
      <c r="BT714" s="513"/>
      <c r="BU714" s="513"/>
      <c r="BV714" s="514"/>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L432.21.02.F11-01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DF</v>
      </c>
      <c r="BU715" s="126">
        <f>IF($AZ715="","",IF($BG715&lt;&gt;"",$BG715,0)+IF($BM715&lt;&gt;"",$BM715,0)+IF($BQ715&lt;&gt;"",$BQ715,0))</f>
        <v>3.6</v>
      </c>
      <c r="BV715" s="127">
        <f>IF($AZ715="","",IF($BJ715&lt;&gt;"",$BJ715,0)+IF($BP715&lt;&gt;"",$BP715,0)+IF($BR715&lt;&gt;"",$BR715,0))</f>
        <v>50</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10" t="s">
        <v>219</v>
      </c>
      <c r="AY719" s="511"/>
      <c r="AZ719" s="511"/>
      <c r="BA719" s="511"/>
      <c r="BB719" s="511"/>
      <c r="BC719" s="511"/>
      <c r="BD719" s="511"/>
      <c r="BE719" s="511"/>
      <c r="BF719" s="511"/>
      <c r="BG719" s="511"/>
      <c r="BH719" s="511"/>
      <c r="BI719" s="511"/>
      <c r="BJ719" s="511"/>
      <c r="BK719" s="511"/>
      <c r="BL719" s="511"/>
      <c r="BM719" s="511"/>
      <c r="BN719" s="511"/>
      <c r="BO719" s="511"/>
      <c r="BP719" s="511"/>
      <c r="BQ719" s="511"/>
      <c r="BR719" s="511"/>
      <c r="BS719" s="511"/>
      <c r="BT719" s="511"/>
      <c r="BU719" s="511"/>
      <c r="BV719" s="512"/>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20" t="str">
        <f t="shared" si="206"/>
        <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
      </c>
      <c r="AY721" s="276">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6"/>
      <c r="BL721" s="127"/>
      <c r="BM721" s="127"/>
      <c r="BN721" s="276"/>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10" t="s">
        <v>220</v>
      </c>
      <c r="AY724" s="511"/>
      <c r="AZ724" s="511"/>
      <c r="BA724" s="511"/>
      <c r="BB724" s="511"/>
      <c r="BC724" s="511"/>
      <c r="BD724" s="511"/>
      <c r="BE724" s="511"/>
      <c r="BF724" s="511"/>
      <c r="BG724" s="511"/>
      <c r="BH724" s="511"/>
      <c r="BI724" s="511"/>
      <c r="BJ724" s="511"/>
      <c r="BK724" s="511"/>
      <c r="BL724" s="511"/>
      <c r="BM724" s="511"/>
      <c r="BN724" s="511"/>
      <c r="BO724" s="511"/>
      <c r="BP724" s="511"/>
      <c r="BQ724" s="511"/>
      <c r="BR724" s="511"/>
      <c r="BS724" s="511"/>
      <c r="BT724" s="511"/>
      <c r="BU724" s="511"/>
      <c r="BV724" s="512"/>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L432.21.04.F11-01</v>
      </c>
      <c r="AY725" s="127">
        <v>1</v>
      </c>
      <c r="AZ725" s="127" t="str">
        <f>IF(COUNTIFS($AL$327,"&lt;&gt;"&amp;""),$AL$327,"")</f>
        <v>Responsabilitate socială și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DF</v>
      </c>
      <c r="BU725" s="126">
        <f>IF($AZ725="","",IF($BG725&lt;&gt;"",$BG725,0)+IF($BM725&lt;&gt;"",$BM725,0)+IF($BQ725&lt;&gt;"",$BQ725,0))</f>
        <v>4</v>
      </c>
      <c r="BV725" s="127">
        <f>IF($AZ725="","",IF($BJ725&lt;&gt;"",$BJ725,0)+IF($BP725&lt;&gt;"",$BP725,0)+IF($BR725&lt;&gt;"",$BR725,0))</f>
        <v>56</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L432.21.04.F11-02</v>
      </c>
      <c r="AY726" s="276">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1.6</v>
      </c>
      <c r="BR726" s="127">
        <f>IF(COUNTIFS($AL$330,"&lt;&gt;"&amp;""),IF($AW$332&lt;&gt;"",ROUND($AW$332,1),""),"")</f>
        <v>22</v>
      </c>
      <c r="BS726" s="127">
        <f>IF($AZ726="","",$AO$332)</f>
        <v>2</v>
      </c>
      <c r="BT726" s="126" t="str">
        <f>IF(COUNTIFS($AL$330,"&lt;&gt;"&amp;""),$AV$332,"")</f>
        <v>DF</v>
      </c>
      <c r="BU726" s="126">
        <f t="shared" ref="BU726:BU728" si="213">IF($AZ726="","",IF($BG726&lt;&gt;"",$BG726,0)+IF($BM726&lt;&gt;"",$BM726,0)+IF($BQ726&lt;&gt;"",$BQ726,0))</f>
        <v>3.6</v>
      </c>
      <c r="BV726" s="127">
        <f t="shared" ref="BV726:BV728" si="214">IF($AZ726="","",IF($BJ726&lt;&gt;"",$BJ726,0)+IF($BP726&lt;&gt;"",$BP726,0)+IF($BR726&lt;&gt;"",$BR726,0))</f>
        <v>50</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10" t="s">
        <v>221</v>
      </c>
      <c r="AY729" s="511"/>
      <c r="AZ729" s="511"/>
      <c r="BA729" s="511"/>
      <c r="BB729" s="511"/>
      <c r="BC729" s="511"/>
      <c r="BD729" s="511"/>
      <c r="BE729" s="511"/>
      <c r="BF729" s="511"/>
      <c r="BG729" s="511"/>
      <c r="BH729" s="511"/>
      <c r="BI729" s="511"/>
      <c r="BJ729" s="511"/>
      <c r="BK729" s="511"/>
      <c r="BL729" s="511"/>
      <c r="BM729" s="511"/>
      <c r="BN729" s="511"/>
      <c r="BO729" s="511"/>
      <c r="BP729" s="511"/>
      <c r="BQ729" s="511"/>
      <c r="BR729" s="511"/>
      <c r="BS729" s="511"/>
      <c r="BT729" s="511"/>
      <c r="BU729" s="511"/>
      <c r="BV729" s="512"/>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L432.21.05.F11-01</v>
      </c>
      <c r="AY730" s="127">
        <v>1</v>
      </c>
      <c r="AZ730" s="127" t="str">
        <f>IF(COUNTIFS($B$350,"&lt;&gt;"&amp;""),$B$350,"")</f>
        <v>Elemente de legislație rutieră</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4.9000000000000004</v>
      </c>
      <c r="BR730" s="127">
        <f>IF(COUNTIFS($B$350,"&lt;&gt;"&amp;""),IF($M$352&lt;&gt;"",ROUND($M$352,1),""),"")</f>
        <v>69</v>
      </c>
      <c r="BS730" s="127">
        <f>IF($AZ730="","",$E$352)</f>
        <v>5</v>
      </c>
      <c r="BT730" s="126" t="str">
        <f>IF(COUNTIFS($B$350,"&lt;&gt;"&amp;""),$L$352,"")</f>
        <v>DF</v>
      </c>
      <c r="BU730" s="126">
        <f>IF($AZ730="","",IF($BG730&lt;&gt;"",$BG730,0)+IF($BM730&lt;&gt;"",$BM730,0)+IF($BQ730&lt;&gt;"",$BQ730,0))</f>
        <v>8.9</v>
      </c>
      <c r="BV730" s="127">
        <f>IF($AZ730="","",IF($BJ730&lt;&gt;"",$BJ730,0)+IF($BP730&lt;&gt;"",$BP730,0)+IF($BR730&lt;&gt;"",$BR730,0))</f>
        <v>125</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L432.21.05.F11-02</v>
      </c>
      <c r="AY731" s="276">
        <v>2</v>
      </c>
      <c r="AZ731" s="127" t="str">
        <f>IF(COUNTIFS($B$353,"&lt;&gt;"&amp;""),$B$353,"")</f>
        <v>Psihologie</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6"/>
      <c r="BL731" s="127"/>
      <c r="BM731" s="127"/>
      <c r="BN731" s="276"/>
      <c r="BO731" s="127"/>
      <c r="BP731" s="127"/>
      <c r="BQ731" s="127">
        <f>IF(COUNTIFS($B$353,"&lt;&gt;"&amp;""),IF($M$355&lt;&gt;"",ROUND($M$355/14,1),""),"")</f>
        <v>3.1</v>
      </c>
      <c r="BR731" s="127">
        <f>IF(COUNTIFS($B$353,"&lt;&gt;"&amp;""),IF($M$355&lt;&gt;"",ROUND($M$355,1),""),"")</f>
        <v>44</v>
      </c>
      <c r="BS731" s="127">
        <f>IF($AZ731="","",$E$355)</f>
        <v>4</v>
      </c>
      <c r="BT731" s="126" t="str">
        <f>IF(COUNTIFS($B$353,"&lt;&gt;"&amp;""),$L$355,"")</f>
        <v>DF</v>
      </c>
      <c r="BU731" s="126">
        <f t="shared" ref="BU731:BU733" si="215">IF($AZ731="","",IF($BG731&lt;&gt;"",$BG731,0)+IF($BM731&lt;&gt;"",$BM731,0)+IF($BQ731&lt;&gt;"",$BQ731,0))</f>
        <v>7.1</v>
      </c>
      <c r="BV731" s="127">
        <f t="shared" ref="BV731:BV733" si="216">IF($AZ731="","",IF($BJ731&lt;&gt;"",$BJ731,0)+IF($BP731&lt;&gt;"",$BP731,0)+IF($BR731&lt;&gt;"",$BR731,0))</f>
        <v>100</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L432.21.05.f11-03</v>
      </c>
      <c r="AY732" s="276">
        <v>3</v>
      </c>
      <c r="AZ732" s="127" t="str">
        <f>IF(COUNTIFS($B$356,"&lt;&gt;"&amp;""),$B$356,"")</f>
        <v>Pedagogie II,  Teoria şi metodologia instruirii
Teoria şi metodologia evaluării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6"/>
      <c r="BL732" s="127"/>
      <c r="BM732" s="127"/>
      <c r="BN732" s="276"/>
      <c r="BO732" s="127"/>
      <c r="BP732" s="127"/>
      <c r="BQ732" s="127">
        <f>IF(COUNTIFS($B$356,"&lt;&gt;"&amp;""),IF($M$358&lt;&gt;"",ROUND($M$358/14,1),""),"")</f>
        <v>3.1</v>
      </c>
      <c r="BR732" s="127">
        <f>IF(COUNTIFS($B$356,"&lt;&gt;"&amp;""),IF($M$358&lt;&gt;"",ROUND($M$358,1),""),"")</f>
        <v>44</v>
      </c>
      <c r="BS732" s="127">
        <f>IF($AZ732="","",$E$358)</f>
        <v>4</v>
      </c>
      <c r="BT732" s="126" t="str">
        <f>IF(COUNTIFS($B$356,"&lt;&gt;"&amp;""),$L$358,"")</f>
        <v>Df</v>
      </c>
      <c r="BU732" s="126">
        <f t="shared" si="215"/>
        <v>7.1</v>
      </c>
      <c r="BV732" s="127">
        <f t="shared" si="216"/>
        <v>100</v>
      </c>
      <c r="BW732" s="420" t="str">
        <f t="shared" si="206"/>
        <v>2023</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10" t="s">
        <v>222</v>
      </c>
      <c r="AY734" s="511"/>
      <c r="AZ734" s="511"/>
      <c r="BA734" s="511"/>
      <c r="BB734" s="511"/>
      <c r="BC734" s="511"/>
      <c r="BD734" s="511"/>
      <c r="BE734" s="511"/>
      <c r="BF734" s="511"/>
      <c r="BG734" s="511"/>
      <c r="BH734" s="511"/>
      <c r="BI734" s="511"/>
      <c r="BJ734" s="511"/>
      <c r="BK734" s="511"/>
      <c r="BL734" s="511"/>
      <c r="BM734" s="511"/>
      <c r="BN734" s="511"/>
      <c r="BO734" s="511"/>
      <c r="BP734" s="511"/>
      <c r="BQ734" s="511"/>
      <c r="BR734" s="511"/>
      <c r="BS734" s="511"/>
      <c r="BT734" s="511"/>
      <c r="BU734" s="511"/>
      <c r="BV734" s="512"/>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L432.21.06.F11-01</v>
      </c>
      <c r="AY735" s="127">
        <v>1</v>
      </c>
      <c r="AZ735" s="127" t="str">
        <f>IF(COUNTIFS($N$350,"&lt;&gt;"&amp;""),$N$350,"")</f>
        <v>Tendințe actuale în industria autovehiculelor</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4.9000000000000004</v>
      </c>
      <c r="BR735" s="127">
        <f>IF(COUNTIFS($N$350,"&lt;&gt;"&amp;""),IF($Y$352&lt;&gt;"",ROUND($Y$352,1),""),"")</f>
        <v>69</v>
      </c>
      <c r="BS735" s="127">
        <f>IF($AZ735="","",$Q$352)</f>
        <v>5</v>
      </c>
      <c r="BT735" s="126" t="str">
        <f>IF(COUNTIFS($N$350,"&lt;&gt;"&amp;""),$X$352,"")</f>
        <v>DF</v>
      </c>
      <c r="BU735" s="126">
        <f>IF($AZ735="","",IF($BG735&lt;&gt;"",$BG735,0)+IF($BM735&lt;&gt;"",$BM735,0)+IF($BQ735&lt;&gt;"",$BQ735,0))</f>
        <v>8.9</v>
      </c>
      <c r="BV735" s="127">
        <f>IF($AZ735="","",IF($BJ735&lt;&gt;"",$BJ735,0)+IF($BP735&lt;&gt;"",$BP735,0)+IF($BR735&lt;&gt;"",$BR735,0))</f>
        <v>125</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L432.21.06.F11-02</v>
      </c>
      <c r="AY736" s="276">
        <v>2</v>
      </c>
      <c r="AZ736" s="127" t="str">
        <f>IF(COUNTIFS($N$353,"&lt;&gt;"&amp;""),$N$353,"")</f>
        <v xml:space="preserve"> Pedagogie I, Fundamentele pedagogiei
Teoria şi metodologia curriculumului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6"/>
      <c r="BL736" s="127"/>
      <c r="BM736" s="127"/>
      <c r="BN736" s="276"/>
      <c r="BO736" s="127"/>
      <c r="BP736" s="127"/>
      <c r="BQ736" s="127">
        <f>IF(COUNTIFS($N$353,"&lt;&gt;"&amp;""),IF($Y$355&lt;&gt;"",ROUND($Y$355/14,1),""),"")</f>
        <v>3.1</v>
      </c>
      <c r="BR736" s="127">
        <f>IF(COUNTIFS($N$353,"&lt;&gt;"&amp;""),IF($Y$355&lt;&gt;"",ROUND($Y$355,1),""),"")</f>
        <v>44</v>
      </c>
      <c r="BS736" s="127">
        <f>IF($AZ736="","",$Q$355)</f>
        <v>4</v>
      </c>
      <c r="BT736" s="126" t="str">
        <f>IF(COUNTIFS($N$353,"&lt;&gt;"&amp;""),$X$355,"")</f>
        <v>DF</v>
      </c>
      <c r="BU736" s="126">
        <f t="shared" ref="BU736:BU738" si="217">IF($AZ736="","",IF($BG736&lt;&gt;"",$BG736,0)+IF($BM736&lt;&gt;"",$BM736,0)+IF($BQ736&lt;&gt;"",$BQ736,0))</f>
        <v>7.1</v>
      </c>
      <c r="BV736" s="127">
        <f t="shared" ref="BV736:BV738" si="218">IF($AZ736="","",IF($BJ736&lt;&gt;"",$BJ736,0)+IF($BP736&lt;&gt;"",$BP736,0)+IF($BR736&lt;&gt;"",$BR736,0))</f>
        <v>100</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L432.21.06.F11-03</v>
      </c>
      <c r="AY737" s="276">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6"/>
      <c r="BL737" s="127"/>
      <c r="BM737" s="127"/>
      <c r="BN737" s="276"/>
      <c r="BO737" s="127"/>
      <c r="BP737" s="127"/>
      <c r="BQ737" s="127">
        <f>IF(COUNTIFS($N$356,"&lt;&gt;"&amp;""),IF($Y$358&lt;&gt;"",ROUND($Y$358/14,1),""),"")</f>
        <v>3.1</v>
      </c>
      <c r="BR737" s="127">
        <f>IF(COUNTIFS($N$356,"&lt;&gt;"&amp;""),IF($Y$358&lt;&gt;"",ROUND($Y$358,1),""),"")</f>
        <v>44</v>
      </c>
      <c r="BS737" s="127">
        <f>IF($AZ737="","",$Q$358)</f>
        <v>4</v>
      </c>
      <c r="BT737" s="126" t="str">
        <f>IF(COUNTIFS($N$356,"&lt;&gt;"&amp;""),$X$358,"")</f>
        <v>DF</v>
      </c>
      <c r="BU737" s="126">
        <f t="shared" si="217"/>
        <v>7.1</v>
      </c>
      <c r="BV737" s="127">
        <f t="shared" si="218"/>
        <v>100</v>
      </c>
      <c r="BW737" s="420" t="str">
        <f t="shared" si="206"/>
        <v>2023</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L432.21.06.F11-04</v>
      </c>
      <c r="AY738" s="276">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6"/>
      <c r="BL738" s="127"/>
      <c r="BM738" s="127"/>
      <c r="BN738" s="276"/>
      <c r="BO738" s="127"/>
      <c r="BP738" s="127"/>
      <c r="BQ738" s="127">
        <f>IF(COUNTIFS($N$359,"&lt;&gt;"&amp;""),IF($Y$361&lt;&gt;"",ROUND($Y$361/14,1),""),"")</f>
        <v>1.6</v>
      </c>
      <c r="BR738" s="127">
        <f>IF(COUNTIFS($N$359,"&lt;&gt;"&amp;""),IF($Y$361&lt;&gt;"",ROUND($Y$361,1),""),"")</f>
        <v>22</v>
      </c>
      <c r="BS738" s="127">
        <f>IF($AZ738="","",$Q$361)</f>
        <v>2</v>
      </c>
      <c r="BT738" s="126" t="str">
        <f>IF(COUNTIFS($N$359,"&lt;&gt;"&amp;""),$X$361,"")</f>
        <v>DF</v>
      </c>
      <c r="BU738" s="126">
        <f t="shared" si="217"/>
        <v>3.6</v>
      </c>
      <c r="BV738" s="127">
        <f t="shared" si="218"/>
        <v>50</v>
      </c>
      <c r="BW738" s="420" t="str">
        <f t="shared" si="206"/>
        <v>2023</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10" t="s">
        <v>223</v>
      </c>
      <c r="AY739" s="511"/>
      <c r="AZ739" s="511"/>
      <c r="BA739" s="511"/>
      <c r="BB739" s="511"/>
      <c r="BC739" s="511"/>
      <c r="BD739" s="511"/>
      <c r="BE739" s="511"/>
      <c r="BF739" s="511"/>
      <c r="BG739" s="511"/>
      <c r="BH739" s="511"/>
      <c r="BI739" s="511"/>
      <c r="BJ739" s="511"/>
      <c r="BK739" s="511"/>
      <c r="BL739" s="511"/>
      <c r="BM739" s="511"/>
      <c r="BN739" s="511"/>
      <c r="BO739" s="511"/>
      <c r="BP739" s="511"/>
      <c r="BQ739" s="511"/>
      <c r="BR739" s="511"/>
      <c r="BS739" s="511"/>
      <c r="BT739" s="511"/>
      <c r="BU739" s="511"/>
      <c r="BV739" s="512"/>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L432.21.07.F11-01</v>
      </c>
      <c r="AY740" s="127">
        <v>1</v>
      </c>
      <c r="AZ740" s="127" t="str">
        <f>IF(COUNTIFS($Z$350,"&lt;&gt;"&amp;""),$Z$350,"")</f>
        <v>Argumentare și persuasiune</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DF</v>
      </c>
      <c r="BU740" s="126">
        <f>IF($AZ740="","",IF($BG740&lt;&gt;"",$BG740,0)+IF($BM740&lt;&gt;"",$BM740,0)+IF($BQ740&lt;&gt;"",$BQ740,0))</f>
        <v>5.4</v>
      </c>
      <c r="BV740" s="127">
        <f>IF($AZ740="","",IF($BJ740&lt;&gt;"",$BJ740,0)+IF($BP740&lt;&gt;"",$BP740,0)+IF($BR740&lt;&gt;"",$BR740,0))</f>
        <v>75</v>
      </c>
      <c r="BW740" s="420" t="str">
        <f t="shared" si="206"/>
        <v>2024</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L432.21.07.F11-02</v>
      </c>
      <c r="AY741" s="276">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6"/>
      <c r="BL741" s="127"/>
      <c r="BM741" s="127"/>
      <c r="BN741" s="276"/>
      <c r="BO741" s="127"/>
      <c r="BP741" s="127"/>
      <c r="BQ741" s="127">
        <f>IF(COUNTIFS($Z$353,"&lt;&gt;"&amp;""),IF($AK$355&lt;&gt;"",ROUND($AK$355/14,1),""),"")</f>
        <v>3.4</v>
      </c>
      <c r="BR741" s="127">
        <f>IF(COUNTIFS($Z$353,"&lt;&gt;"&amp;""),IF($AK$355&lt;&gt;"",ROUND($AK$355,1),""),"")</f>
        <v>47</v>
      </c>
      <c r="BS741" s="127">
        <f>IF($AZ741="","",$AC$355)</f>
        <v>3</v>
      </c>
      <c r="BT741" s="126" t="str">
        <f>IF(COUNTIFS($Z$353,"&lt;&gt;"&amp;""),$AJ$355,"")</f>
        <v>DF</v>
      </c>
      <c r="BU741" s="126">
        <f t="shared" ref="BU741:BU743" si="219">IF($AZ741="","",IF($BG741&lt;&gt;"",$BG741,0)+IF($BM741&lt;&gt;"",$BM741,0)+IF($BQ741&lt;&gt;"",$BQ741,0))</f>
        <v>5.4</v>
      </c>
      <c r="BV741" s="127">
        <f t="shared" ref="BV741:BV743" si="220">IF($AZ741="","",IF($BJ741&lt;&gt;"",$BJ741,0)+IF($BP741&lt;&gt;"",$BP741,0)+IF($BR741&lt;&gt;"",$BR741,0))</f>
        <v>75</v>
      </c>
      <c r="BW741" s="420" t="str">
        <f t="shared" si="206"/>
        <v>2024</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L432.21.07.F11-03</v>
      </c>
      <c r="AY742" s="276">
        <v>3</v>
      </c>
      <c r="AZ742" s="127" t="str">
        <f>IF(COUNTIFS($Z$356,"&lt;&gt;"&amp;""),$Z$356,"")</f>
        <v>Voluntariat</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6"/>
      <c r="BL742" s="127"/>
      <c r="BM742" s="127"/>
      <c r="BN742" s="276"/>
      <c r="BO742" s="127"/>
      <c r="BP742" s="127"/>
      <c r="BQ742" s="127">
        <f>IF(COUNTIFS($Z$356,"&lt;&gt;"&amp;""),IF($AK$358&lt;&gt;"",ROUND($AK$358/14,1),""),"")</f>
        <v>0.6</v>
      </c>
      <c r="BR742" s="127">
        <f>IF(COUNTIFS($Z$356,"&lt;&gt;"&amp;""),IF($AK$358&lt;&gt;"",ROUND($AK$358,1),""),"")</f>
        <v>9</v>
      </c>
      <c r="BS742" s="127">
        <f>IF($AZ742="","",$AC$358)</f>
        <v>3</v>
      </c>
      <c r="BT742" s="126" t="str">
        <f>IF(COUNTIFS($Z$356,"&lt;&gt;"&amp;""),$AJ$358,"")</f>
        <v>DF</v>
      </c>
      <c r="BU742" s="126">
        <f t="shared" si="219"/>
        <v>4.5999999999999996</v>
      </c>
      <c r="BV742" s="127">
        <f t="shared" si="220"/>
        <v>65</v>
      </c>
      <c r="BW742" s="420" t="str">
        <f t="shared" si="206"/>
        <v>2024</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10" t="s">
        <v>224</v>
      </c>
      <c r="AY744" s="511"/>
      <c r="AZ744" s="511"/>
      <c r="BA744" s="511"/>
      <c r="BB744" s="511"/>
      <c r="BC744" s="511"/>
      <c r="BD744" s="511"/>
      <c r="BE744" s="511"/>
      <c r="BF744" s="511"/>
      <c r="BG744" s="511"/>
      <c r="BH744" s="511"/>
      <c r="BI744" s="511"/>
      <c r="BJ744" s="511"/>
      <c r="BK744" s="511"/>
      <c r="BL744" s="511"/>
      <c r="BM744" s="511"/>
      <c r="BN744" s="511"/>
      <c r="BO744" s="511"/>
      <c r="BP744" s="511"/>
      <c r="BQ744" s="511"/>
      <c r="BR744" s="511"/>
      <c r="BS744" s="511"/>
      <c r="BT744" s="511"/>
      <c r="BU744" s="511"/>
      <c r="BV744" s="512"/>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L432.21.08.F11-01</v>
      </c>
      <c r="AY745" s="127">
        <v>1</v>
      </c>
      <c r="AZ745" s="127" t="str">
        <f>IF(COUNTIFS($AL$350,"&lt;&gt;"&amp;""),$AL$350,"")</f>
        <v>Didactica specialității</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DF</v>
      </c>
      <c r="BU745" s="126">
        <f>IF($AZ745="","",IF($BG745&lt;&gt;"",$BG745,0)+IF($BM745&lt;&gt;"",$BM745,0)+IF($BQ745&lt;&gt;"",$BQ745,0))</f>
        <v>8.9</v>
      </c>
      <c r="BV745" s="127">
        <f>IF($AZ745="","",IF($BJ745&lt;&gt;"",$BJ745,0)+IF($BP745&lt;&gt;"",$BP745,0)+IF($BR745&lt;&gt;"",$BR745,0))</f>
        <v>125</v>
      </c>
      <c r="BW745" s="420" t="str">
        <f t="shared" si="206"/>
        <v>2024</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L432.21.08.F11-02</v>
      </c>
      <c r="AY746" s="276">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6"/>
      <c r="BL746" s="127"/>
      <c r="BM746" s="127"/>
      <c r="BN746" s="276"/>
      <c r="BO746" s="127"/>
      <c r="BP746" s="127"/>
      <c r="BQ746" s="127">
        <f>IF(COUNTIFS($AL$353,"&lt;&gt;"&amp;""),IF($AW$355&lt;&gt;"",ROUND($AW$355/14,1),""),"")</f>
        <v>1</v>
      </c>
      <c r="BR746" s="127">
        <f>IF(COUNTIFS($AL$353,"&lt;&gt;"&amp;""),IF($AW$355&lt;&gt;"",ROUND($AW$355,1),""),"")</f>
        <v>14</v>
      </c>
      <c r="BS746" s="127">
        <f>IF($AZ746="","",$AO$355)</f>
        <v>2</v>
      </c>
      <c r="BT746" s="126" t="str">
        <f>IF(COUNTIFS($AL$353,"&lt;&gt;"&amp;""),$AV$355,"")</f>
        <v>DF</v>
      </c>
      <c r="BU746" s="126">
        <f t="shared" ref="BU746:BU748" si="221">IF($AZ746="","",IF($BG746&lt;&gt;"",$BG746,0)+IF($BM746&lt;&gt;"",$BM746,0)+IF($BQ746&lt;&gt;"",$BQ746,0))</f>
        <v>3.6</v>
      </c>
      <c r="BV746" s="127">
        <f t="shared" ref="BV746:BV748" si="222">IF($AZ746="","",IF($BJ746&lt;&gt;"",$BJ746,0)+IF($BP746&lt;&gt;"",$BP746,0)+IF($BR746&lt;&gt;"",$BR746,0))</f>
        <v>50</v>
      </c>
      <c r="BW746" s="420" t="str">
        <f t="shared" si="206"/>
        <v>2024</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L432.21.08.F11-03</v>
      </c>
      <c r="AY747" s="276">
        <v>3</v>
      </c>
      <c r="AZ747" s="127" t="str">
        <f>IF(COUNTIFS($AL$356,"&lt;&gt;"&amp;""),$AL$356,"")</f>
        <v>Practică pedagogică în învătământul preuniversitar obligatoriu II</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6"/>
      <c r="BL747" s="127"/>
      <c r="BM747" s="127"/>
      <c r="BN747" s="276"/>
      <c r="BO747" s="127"/>
      <c r="BP747" s="127"/>
      <c r="BQ747" s="127">
        <f>IF(COUNTIFS($AL$356,"&lt;&gt;"&amp;""),IF($AW$358&lt;&gt;"",ROUND($AW$358/14,1),""),"")</f>
        <v>1</v>
      </c>
      <c r="BR747" s="127">
        <f>IF(COUNTIFS($AL$356,"&lt;&gt;"&amp;""),IF($AW$358&lt;&gt;"",ROUND($AW$358,1),""),"")</f>
        <v>14</v>
      </c>
      <c r="BS747" s="127">
        <f>IF($AZ747="","",$AO$358)</f>
        <v>2</v>
      </c>
      <c r="BT747" s="126" t="str">
        <f>IF(COUNTIFS($AL$356,"&lt;&gt;"&amp;""),$AV$358,"")</f>
        <v>DF</v>
      </c>
      <c r="BU747" s="126">
        <f t="shared" si="221"/>
        <v>3</v>
      </c>
      <c r="BV747" s="127">
        <f t="shared" si="222"/>
        <v>42</v>
      </c>
      <c r="BW747" s="420" t="str">
        <f t="shared" si="206"/>
        <v>2024</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10" t="s">
        <v>225</v>
      </c>
      <c r="AY751" s="513"/>
      <c r="AZ751" s="513"/>
      <c r="BA751" s="513"/>
      <c r="BB751" s="513"/>
      <c r="BC751" s="513"/>
      <c r="BD751" s="513"/>
      <c r="BE751" s="513"/>
      <c r="BF751" s="513"/>
      <c r="BG751" s="513"/>
      <c r="BH751" s="513"/>
      <c r="BI751" s="513"/>
      <c r="BJ751" s="513"/>
      <c r="BK751" s="513"/>
      <c r="BL751" s="513"/>
      <c r="BM751" s="513"/>
      <c r="BN751" s="513"/>
      <c r="BO751" s="513"/>
      <c r="BP751" s="513"/>
      <c r="BQ751" s="513"/>
      <c r="BR751" s="513"/>
      <c r="BS751" s="513"/>
      <c r="BT751" s="513"/>
      <c r="BU751" s="513"/>
      <c r="BV751" s="514"/>
      <c r="BW751" s="420" t="str">
        <f t="shared" si="206"/>
        <v/>
      </c>
    </row>
    <row r="752" spans="1:98" ht="21" hidden="1" customHeight="1" x14ac:dyDescent="0.25">
      <c r="AX752" s="510" t="s">
        <v>217</v>
      </c>
      <c r="AY752" s="511"/>
      <c r="AZ752" s="511"/>
      <c r="BA752" s="511"/>
      <c r="BB752" s="511"/>
      <c r="BC752" s="511"/>
      <c r="BD752" s="511"/>
      <c r="BE752" s="511"/>
      <c r="BF752" s="511"/>
      <c r="BG752" s="511"/>
      <c r="BH752" s="511"/>
      <c r="BI752" s="511"/>
      <c r="BJ752" s="511"/>
      <c r="BK752" s="511"/>
      <c r="BL752" s="511"/>
      <c r="BM752" s="511"/>
      <c r="BN752" s="511"/>
      <c r="BO752" s="511"/>
      <c r="BP752" s="511"/>
      <c r="BQ752" s="511"/>
      <c r="BR752" s="511"/>
      <c r="BS752" s="511"/>
      <c r="BT752" s="511"/>
      <c r="BU752" s="511"/>
      <c r="BV752" s="512"/>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10" t="s">
        <v>218</v>
      </c>
      <c r="AY765" s="511"/>
      <c r="AZ765" s="511"/>
      <c r="BA765" s="511"/>
      <c r="BB765" s="511"/>
      <c r="BC765" s="511"/>
      <c r="BD765" s="511"/>
      <c r="BE765" s="511"/>
      <c r="BF765" s="511"/>
      <c r="BG765" s="511"/>
      <c r="BH765" s="511"/>
      <c r="BI765" s="511"/>
      <c r="BJ765" s="511"/>
      <c r="BK765" s="511"/>
      <c r="BL765" s="511"/>
      <c r="BM765" s="511"/>
      <c r="BN765" s="511"/>
      <c r="BO765" s="511"/>
      <c r="BP765" s="511"/>
      <c r="BQ765" s="511"/>
      <c r="BR765" s="511"/>
      <c r="BS765" s="511"/>
      <c r="BT765" s="511"/>
      <c r="BU765" s="511"/>
      <c r="BV765" s="512"/>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10" t="s">
        <v>219</v>
      </c>
      <c r="AY777" s="511"/>
      <c r="AZ777" s="511"/>
      <c r="BA777" s="511"/>
      <c r="BB777" s="511"/>
      <c r="BC777" s="511"/>
      <c r="BD777" s="511"/>
      <c r="BE777" s="511"/>
      <c r="BF777" s="511"/>
      <c r="BG777" s="511"/>
      <c r="BH777" s="511"/>
      <c r="BI777" s="511"/>
      <c r="BJ777" s="511"/>
      <c r="BK777" s="511"/>
      <c r="BL777" s="511"/>
      <c r="BM777" s="511"/>
      <c r="BN777" s="511"/>
      <c r="BO777" s="511"/>
      <c r="BP777" s="511"/>
      <c r="BQ777" s="511"/>
      <c r="BR777" s="511"/>
      <c r="BS777" s="511"/>
      <c r="BT777" s="511"/>
      <c r="BU777" s="511"/>
      <c r="BV777" s="512"/>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10" t="s">
        <v>220</v>
      </c>
      <c r="AY789" s="511"/>
      <c r="AZ789" s="511"/>
      <c r="BA789" s="511"/>
      <c r="BB789" s="511"/>
      <c r="BC789" s="511"/>
      <c r="BD789" s="511"/>
      <c r="BE789" s="511"/>
      <c r="BF789" s="511"/>
      <c r="BG789" s="511"/>
      <c r="BH789" s="511"/>
      <c r="BI789" s="511"/>
      <c r="BJ789" s="511"/>
      <c r="BK789" s="511"/>
      <c r="BL789" s="511"/>
      <c r="BM789" s="511"/>
      <c r="BN789" s="511"/>
      <c r="BO789" s="511"/>
      <c r="BP789" s="511"/>
      <c r="BQ789" s="511"/>
      <c r="BR789" s="511"/>
      <c r="BS789" s="511"/>
      <c r="BT789" s="511"/>
      <c r="BU789" s="511"/>
      <c r="BV789" s="512"/>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L432.21.04.D9</v>
      </c>
      <c r="AY798" s="273">
        <v>9</v>
      </c>
      <c r="AZ798" s="273" t="str">
        <f>IF(COUNTIFS($AL$43,"=practic?*"),$AL$43,"")</f>
        <v>Practică I</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10" t="s">
        <v>221</v>
      </c>
      <c r="AY801" s="511"/>
      <c r="AZ801" s="511"/>
      <c r="BA801" s="511"/>
      <c r="BB801" s="511"/>
      <c r="BC801" s="511"/>
      <c r="BD801" s="511"/>
      <c r="BE801" s="511"/>
      <c r="BF801" s="511"/>
      <c r="BG801" s="511"/>
      <c r="BH801" s="511"/>
      <c r="BI801" s="511"/>
      <c r="BJ801" s="511"/>
      <c r="BK801" s="511"/>
      <c r="BL801" s="511"/>
      <c r="BM801" s="511"/>
      <c r="BN801" s="511"/>
      <c r="BO801" s="511"/>
      <c r="BP801" s="511"/>
      <c r="BQ801" s="511"/>
      <c r="BR801" s="511"/>
      <c r="BS801" s="511"/>
      <c r="BT801" s="511"/>
      <c r="BU801" s="511"/>
      <c r="BV801" s="512"/>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10" t="s">
        <v>222</v>
      </c>
      <c r="AY812" s="511"/>
      <c r="AZ812" s="511"/>
      <c r="BA812" s="511"/>
      <c r="BB812" s="511"/>
      <c r="BC812" s="511"/>
      <c r="BD812" s="511"/>
      <c r="BE812" s="511"/>
      <c r="BF812" s="511"/>
      <c r="BG812" s="511"/>
      <c r="BH812" s="511"/>
      <c r="BI812" s="511"/>
      <c r="BJ812" s="511"/>
      <c r="BK812" s="511"/>
      <c r="BL812" s="511"/>
      <c r="BM812" s="511"/>
      <c r="BN812" s="511"/>
      <c r="BO812" s="511"/>
      <c r="BP812" s="511"/>
      <c r="BQ812" s="511"/>
      <c r="BR812" s="511"/>
      <c r="BS812" s="511"/>
      <c r="BT812" s="511"/>
      <c r="BU812" s="511"/>
      <c r="BV812" s="512"/>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
      </c>
      <c r="AY820" s="273">
        <v>8</v>
      </c>
      <c r="AZ820" s="273" t="str">
        <f>IF(COUNTIFS($N$92,"=practic?*"),$N$92,"")</f>
        <v/>
      </c>
      <c r="BA820" s="273" t="str">
        <f t="shared" si="267"/>
        <v/>
      </c>
      <c r="BB820" s="273" t="str">
        <f t="shared" si="268"/>
        <v/>
      </c>
      <c r="BC820" s="273" t="str">
        <f>IF($AZ820="","",$R$94)</f>
        <v/>
      </c>
      <c r="BD820" s="273" t="str">
        <f t="shared" si="269"/>
        <v/>
      </c>
      <c r="BE820" s="124"/>
      <c r="BF820" s="124"/>
      <c r="BG820" s="124"/>
      <c r="BH820" s="124"/>
      <c r="BI820" s="124"/>
      <c r="BJ820" s="124"/>
      <c r="BK820" s="319" t="e">
        <f t="shared" si="264"/>
        <v>#VALUE!</v>
      </c>
      <c r="BL820" s="124"/>
      <c r="BM820" s="319" t="e">
        <f t="shared" si="265"/>
        <v>#VALUE!</v>
      </c>
      <c r="BN820" s="273" t="str">
        <f>IF(COUNTIFS($N$92,"=practic?*"),W94,"")</f>
        <v/>
      </c>
      <c r="BO820" s="124"/>
      <c r="BP820" s="319" t="e">
        <f t="shared" si="266"/>
        <v>#VALUE!</v>
      </c>
      <c r="BQ820" s="127" t="str">
        <f>IF(COUNTIF($AZ820,"=practic?*"),IF($Y$94&lt;&gt;"",ROUND($Y$94/14,1),""),"")</f>
        <v/>
      </c>
      <c r="BR820" s="127" t="str">
        <f>IF(COUNTIF($AZ820,"=practic?*"),IF($Y$94&lt;&gt;"",ROUND($Y$94,1),""),"")</f>
        <v/>
      </c>
      <c r="BS820" s="273" t="str">
        <f>IF($AZ820="","",$Q$94)</f>
        <v/>
      </c>
      <c r="BT820" s="126" t="str">
        <f>IF($AZ820="","",$X$94)</f>
        <v/>
      </c>
      <c r="BU820" s="126" t="str">
        <f t="shared" si="270"/>
        <v/>
      </c>
      <c r="BV820" s="127" t="str">
        <f t="shared" si="271"/>
        <v/>
      </c>
      <c r="BW820" s="420" t="str">
        <f t="shared" si="231"/>
        <v/>
      </c>
    </row>
    <row r="821" spans="50:75" ht="21" hidden="1" customHeight="1" x14ac:dyDescent="0.2">
      <c r="AX821" s="124" t="str">
        <f>IF(COUNTIFS($N$95,"=practic?*"),$N$97,"")</f>
        <v>L432.21.06.S9</v>
      </c>
      <c r="AY821" s="273">
        <v>9</v>
      </c>
      <c r="AZ821" s="273" t="str">
        <f>IF(COUNTIFS($N$95,"=practic?*"),$N$95,"")</f>
        <v>Practică II (90 ore)</v>
      </c>
      <c r="BA821" s="273">
        <f t="shared" si="267"/>
        <v>3</v>
      </c>
      <c r="BB821" s="273" t="str">
        <f t="shared" si="268"/>
        <v>6</v>
      </c>
      <c r="BC821" s="273">
        <f>IF($AZ821="","",$R$100)</f>
        <v>0</v>
      </c>
      <c r="BD821" s="127" t="str">
        <f t="shared" si="269"/>
        <v>DI</v>
      </c>
      <c r="BE821" s="124"/>
      <c r="BF821" s="124"/>
      <c r="BG821" s="124"/>
      <c r="BH821" s="124"/>
      <c r="BI821" s="124"/>
      <c r="BJ821" s="124"/>
      <c r="BK821" s="319">
        <f t="shared" si="264"/>
        <v>6.4</v>
      </c>
      <c r="BL821" s="124"/>
      <c r="BM821" s="319">
        <f t="shared" si="265"/>
        <v>6.4</v>
      </c>
      <c r="BN821" s="273">
        <f>IF(COUNTIFS($N$95,"=practic?*"),W97,"")</f>
        <v>90</v>
      </c>
      <c r="BO821" s="124"/>
      <c r="BP821" s="319">
        <f t="shared" si="266"/>
        <v>90</v>
      </c>
      <c r="BQ821" s="127" t="str">
        <f>IF(COUNTIF($AZ821,"=practic?*"),IF($Y$100&lt;&gt;"",ROUND($Y$100/14,1),""),"")</f>
        <v/>
      </c>
      <c r="BR821" s="127" t="str">
        <f>IF(COUNTIF($AZ821,"=practic?*"),IF($Y$100&lt;&gt;"",ROUND($Y$100,1),""),"")</f>
        <v/>
      </c>
      <c r="BS821" s="273">
        <f>IF($AZ821="","",$Q$100)</f>
        <v>0</v>
      </c>
      <c r="BT821" s="126">
        <f>IF($AZ821="","",$X$100)</f>
        <v>0</v>
      </c>
      <c r="BU821" s="126">
        <f t="shared" si="270"/>
        <v>6.4</v>
      </c>
      <c r="BV821" s="127">
        <f t="shared" si="271"/>
        <v>90</v>
      </c>
      <c r="BW821" s="420" t="str">
        <f t="shared" si="231"/>
        <v>2023</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10" t="s">
        <v>223</v>
      </c>
      <c r="AY823" s="511"/>
      <c r="AZ823" s="511"/>
      <c r="BA823" s="511"/>
      <c r="BB823" s="511"/>
      <c r="BC823" s="511"/>
      <c r="BD823" s="511"/>
      <c r="BE823" s="511"/>
      <c r="BF823" s="511"/>
      <c r="BG823" s="511"/>
      <c r="BH823" s="511"/>
      <c r="BI823" s="511"/>
      <c r="BJ823" s="511"/>
      <c r="BK823" s="511"/>
      <c r="BL823" s="511"/>
      <c r="BM823" s="511"/>
      <c r="BN823" s="511"/>
      <c r="BO823" s="511"/>
      <c r="BP823" s="511"/>
      <c r="BQ823" s="511"/>
      <c r="BR823" s="511"/>
      <c r="BS823" s="511"/>
      <c r="BT823" s="511"/>
      <c r="BU823" s="511"/>
      <c r="BV823" s="512"/>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10" t="s">
        <v>224</v>
      </c>
      <c r="AY834" s="511"/>
      <c r="AZ834" s="511"/>
      <c r="BA834" s="511"/>
      <c r="BB834" s="511"/>
      <c r="BC834" s="511"/>
      <c r="BD834" s="511"/>
      <c r="BE834" s="511"/>
      <c r="BF834" s="511"/>
      <c r="BG834" s="511"/>
      <c r="BH834" s="511"/>
      <c r="BI834" s="511"/>
      <c r="BJ834" s="511"/>
      <c r="BK834" s="511"/>
      <c r="BL834" s="511"/>
      <c r="BM834" s="511"/>
      <c r="BN834" s="511"/>
      <c r="BO834" s="511"/>
      <c r="BP834" s="511"/>
      <c r="BQ834" s="511"/>
      <c r="BR834" s="511"/>
      <c r="BS834" s="511"/>
      <c r="BT834" s="511"/>
      <c r="BU834" s="511"/>
      <c r="BV834" s="512"/>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L432.21.08.S7</v>
      </c>
      <c r="AY841" s="273">
        <v>7</v>
      </c>
      <c r="AZ841" s="273" t="str">
        <f>IF(COUNTIFS($AL$89,"=practic?*"),$AL$89,"")</f>
        <v>Practică elaborare diplomă</v>
      </c>
      <c r="BA841" s="273">
        <f t="shared" si="278"/>
        <v>4</v>
      </c>
      <c r="BB841" s="127" t="str">
        <f t="shared" si="279"/>
        <v>8</v>
      </c>
      <c r="BC841" s="273" t="str">
        <f>IF($AZ841="","",$AP$91)</f>
        <v>C</v>
      </c>
      <c r="BD841" s="127" t="str">
        <f t="shared" si="280"/>
        <v>DI</v>
      </c>
      <c r="BE841" s="124"/>
      <c r="BF841" s="124"/>
      <c r="BG841" s="124"/>
      <c r="BH841" s="124"/>
      <c r="BI841" s="124"/>
      <c r="BJ841" s="124"/>
      <c r="BK841" s="330">
        <f t="shared" si="264"/>
        <v>4.3</v>
      </c>
      <c r="BL841" s="124"/>
      <c r="BM841" s="330">
        <f t="shared" si="265"/>
        <v>4.3</v>
      </c>
      <c r="BN841" s="273">
        <f>IF(COUNTIFS($AL$89,"=practic?*"),AU91,"")</f>
        <v>60</v>
      </c>
      <c r="BO841" s="124"/>
      <c r="BP841" s="330">
        <f t="shared" si="266"/>
        <v>60</v>
      </c>
      <c r="BQ841" s="127">
        <f>IF(COUNTIF($AZ841,"=practic?*"),IF($AW$91&lt;&gt;"",ROUND($AW$91/14,1),""),"")</f>
        <v>1.1000000000000001</v>
      </c>
      <c r="BR841" s="127">
        <f>IF(COUNTIF($AZ841,"=practic?*"),IF($AW$91&lt;&gt;"",ROUND($AW$91,1),""),"")</f>
        <v>15</v>
      </c>
      <c r="BS841" s="127">
        <f>IF($AZ841="","",$AO$91)</f>
        <v>4</v>
      </c>
      <c r="BT841" s="126" t="str">
        <f>IF($AZ841="","",$AV$91)</f>
        <v>DS</v>
      </c>
      <c r="BU841" s="126">
        <f t="shared" si="281"/>
        <v>5.4</v>
      </c>
      <c r="BV841" s="127">
        <f t="shared" si="282"/>
        <v>75</v>
      </c>
      <c r="BW841" s="420" t="str">
        <f t="shared" si="277"/>
        <v>2024</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B175:M176"/>
    <mergeCell ref="N175:Y176"/>
    <mergeCell ref="A172:A174"/>
    <mergeCell ref="B172:M173"/>
    <mergeCell ref="N172:Y173"/>
    <mergeCell ref="AL175:AW176"/>
    <mergeCell ref="Z175:AK176"/>
    <mergeCell ref="AL172:AW173"/>
    <mergeCell ref="Z172:AK173"/>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5:Y105"/>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Z150:AB150"/>
    <mergeCell ref="AL150:AN150"/>
    <mergeCell ref="Z157:AK158"/>
    <mergeCell ref="AL157:AW158"/>
    <mergeCell ref="B159:D159"/>
    <mergeCell ref="N159:P159"/>
    <mergeCell ref="Z159:AB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7"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instalații pentru agricultură și industrie alimentară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0" t="s">
        <v>100</v>
      </c>
      <c r="B9" s="591"/>
      <c r="C9" s="591"/>
      <c r="D9" s="591"/>
      <c r="E9" s="591"/>
      <c r="F9" s="591"/>
      <c r="G9" s="591"/>
      <c r="H9" s="591"/>
      <c r="I9" s="591"/>
      <c r="J9" s="591"/>
      <c r="K9" s="591"/>
      <c r="L9" s="591"/>
      <c r="M9" s="591"/>
      <c r="N9" s="591"/>
      <c r="O9" s="591"/>
      <c r="P9" s="591"/>
      <c r="Q9" s="591"/>
      <c r="R9" s="591"/>
      <c r="S9" s="591"/>
      <c r="T9" s="591"/>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60</v>
      </c>
    </row>
    <row r="13" spans="1:27" s="103" customFormat="1" ht="23.25" x14ac:dyDescent="0.35">
      <c r="A13" s="103" t="s">
        <v>264</v>
      </c>
      <c r="G13" s="173">
        <f>PLANURI!BP388</f>
        <v>12</v>
      </c>
      <c r="K13" s="103" t="s">
        <v>153</v>
      </c>
    </row>
    <row r="14" spans="1:27" s="103" customFormat="1" ht="23.25" x14ac:dyDescent="0.35">
      <c r="A14" s="103" t="s">
        <v>104</v>
      </c>
      <c r="G14" s="173">
        <f>PLANURI!BQ388</f>
        <v>0</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599" t="s">
        <v>305</v>
      </c>
      <c r="B19" s="599"/>
      <c r="C19" s="599"/>
      <c r="D19" s="599"/>
      <c r="E19" s="599"/>
      <c r="F19" s="599"/>
      <c r="G19" s="599"/>
      <c r="H19" s="103" t="s">
        <v>275</v>
      </c>
      <c r="M19" s="103" t="s">
        <v>284</v>
      </c>
    </row>
    <row r="20" spans="1:20" s="103" customFormat="1" ht="23.25" x14ac:dyDescent="0.35">
      <c r="B20" s="585" t="s">
        <v>105</v>
      </c>
      <c r="C20" s="587"/>
      <c r="D20" s="588"/>
      <c r="E20" s="589"/>
      <c r="H20" s="585" t="s">
        <v>105</v>
      </c>
      <c r="I20" s="597"/>
      <c r="J20" s="598"/>
      <c r="L20" s="334"/>
      <c r="M20" s="585" t="s">
        <v>105</v>
      </c>
      <c r="N20" s="597"/>
      <c r="O20" s="598"/>
    </row>
    <row r="21" spans="1:20" s="103" customFormat="1" ht="24" thickBot="1" x14ac:dyDescent="0.4">
      <c r="B21" s="586"/>
      <c r="C21" s="355" t="s">
        <v>111</v>
      </c>
      <c r="D21" s="360" t="s">
        <v>112</v>
      </c>
      <c r="E21" s="361" t="s">
        <v>140</v>
      </c>
      <c r="H21" s="586"/>
      <c r="I21" s="339" t="s">
        <v>111</v>
      </c>
      <c r="J21" s="340" t="s">
        <v>112</v>
      </c>
      <c r="L21" s="118"/>
      <c r="M21" s="586"/>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DA</v>
      </c>
      <c r="L24" s="335"/>
      <c r="M24" s="115" t="s">
        <v>108</v>
      </c>
      <c r="N24" s="408">
        <f>PLANURI!P507</f>
        <v>25</v>
      </c>
      <c r="O24" s="409">
        <f>PLANURI!P519</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NU</v>
      </c>
      <c r="L25" s="335"/>
      <c r="M25" s="116" t="s">
        <v>109</v>
      </c>
      <c r="N25" s="410">
        <f>PLANURI!P532</f>
        <v>25</v>
      </c>
      <c r="O25" s="411">
        <f>PLANURI!P544</f>
        <v>24.666666666666668</v>
      </c>
    </row>
    <row r="26" spans="1:20" s="103" customFormat="1" ht="23.25" x14ac:dyDescent="0.35">
      <c r="B26" s="118"/>
      <c r="C26" s="119"/>
      <c r="D26" s="119"/>
      <c r="E26" s="118"/>
    </row>
    <row r="27" spans="1:20" s="103" customFormat="1" ht="23.25" x14ac:dyDescent="0.35"/>
    <row r="28" spans="1:20" s="103" customFormat="1" ht="23.25" x14ac:dyDescent="0.35">
      <c r="A28" s="590" t="s">
        <v>113</v>
      </c>
      <c r="B28" s="591"/>
      <c r="C28" s="591"/>
      <c r="D28" s="591"/>
      <c r="E28" s="591"/>
      <c r="F28" s="591"/>
      <c r="G28" s="591"/>
      <c r="H28" s="591"/>
      <c r="I28" s="591"/>
      <c r="J28" s="591"/>
      <c r="K28" s="591"/>
      <c r="L28" s="591"/>
      <c r="M28" s="591"/>
      <c r="N28" s="591"/>
      <c r="O28" s="591"/>
      <c r="P28" s="591"/>
      <c r="Q28" s="591"/>
      <c r="R28" s="591"/>
      <c r="S28" s="591"/>
      <c r="T28" s="591"/>
    </row>
    <row r="29" spans="1:20" s="103" customFormat="1" ht="24" thickBot="1" x14ac:dyDescent="0.4">
      <c r="I29" s="105"/>
    </row>
    <row r="30" spans="1:20" s="103" customFormat="1" ht="23.25" x14ac:dyDescent="0.35">
      <c r="A30" s="595" t="s">
        <v>105</v>
      </c>
      <c r="B30" s="592" t="s">
        <v>110</v>
      </c>
      <c r="C30" s="593"/>
      <c r="D30" s="592" t="s">
        <v>119</v>
      </c>
      <c r="E30" s="594"/>
      <c r="F30" s="594"/>
      <c r="G30" s="594"/>
      <c r="H30" s="593"/>
      <c r="I30" s="354"/>
    </row>
    <row r="31" spans="1:20" s="103" customFormat="1" ht="45" customHeight="1" thickBot="1" x14ac:dyDescent="0.4">
      <c r="A31" s="596"/>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3" t="s">
        <v>263</v>
      </c>
      <c r="B37" s="584"/>
      <c r="C37" s="584"/>
      <c r="D37" s="584"/>
      <c r="E37" s="584"/>
      <c r="F37" s="584"/>
      <c r="G37" s="584"/>
      <c r="H37" s="584"/>
      <c r="I37" s="584"/>
      <c r="J37" s="584"/>
      <c r="K37" s="584"/>
      <c r="L37" s="584"/>
      <c r="M37" s="584"/>
      <c r="N37" s="584"/>
      <c r="O37" s="584"/>
      <c r="P37" s="584"/>
      <c r="Q37" s="584"/>
      <c r="R37" s="584"/>
      <c r="S37" s="584"/>
      <c r="T37" s="584"/>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90" t="s">
        <v>145</v>
      </c>
      <c r="B39" s="601"/>
      <c r="C39" s="601"/>
      <c r="D39" s="601"/>
      <c r="E39" s="601"/>
      <c r="F39" s="601"/>
      <c r="G39" s="601"/>
      <c r="H39" s="601"/>
      <c r="I39" s="601"/>
      <c r="J39" s="601"/>
      <c r="K39" s="601"/>
      <c r="L39" s="601"/>
      <c r="M39" s="601"/>
      <c r="N39" s="601"/>
      <c r="O39" s="601"/>
      <c r="P39" s="601"/>
      <c r="Q39" s="601"/>
      <c r="R39" s="601"/>
      <c r="S39" s="601"/>
      <c r="T39" s="601"/>
    </row>
    <row r="40" spans="1:20" s="103" customFormat="1" ht="23.25" x14ac:dyDescent="0.35">
      <c r="H40" s="186" t="s">
        <v>184</v>
      </c>
    </row>
    <row r="41" spans="1:20" s="103" customFormat="1" ht="23.25" x14ac:dyDescent="0.35">
      <c r="A41" s="103" t="s">
        <v>148</v>
      </c>
      <c r="G41" s="173">
        <f>PLANURI!BA388+PLANURI!BB388+PLANURI!BC388</f>
        <v>63</v>
      </c>
      <c r="H41" s="184">
        <v>1</v>
      </c>
      <c r="I41" s="113"/>
    </row>
    <row r="42" spans="1:20" s="103" customFormat="1" ht="23.25" x14ac:dyDescent="0.35">
      <c r="A42" s="103" t="s">
        <v>267</v>
      </c>
      <c r="G42" s="173">
        <f>PLANURI!BA388</f>
        <v>34</v>
      </c>
      <c r="H42" s="185">
        <f>G42/G41</f>
        <v>0.53968253968253965</v>
      </c>
      <c r="I42" s="113"/>
      <c r="K42" s="103" t="s">
        <v>149</v>
      </c>
      <c r="P42" s="125"/>
    </row>
    <row r="43" spans="1:20" s="103" customFormat="1" ht="23.25" x14ac:dyDescent="0.35">
      <c r="A43" s="103" t="s">
        <v>268</v>
      </c>
      <c r="G43" s="173">
        <f>PLANURI!BB388</f>
        <v>22</v>
      </c>
      <c r="H43" s="185">
        <f>G43/G41</f>
        <v>0.34920634920634919</v>
      </c>
      <c r="I43" s="114"/>
    </row>
    <row r="44" spans="1:20" s="103" customFormat="1" ht="20.25" customHeight="1" x14ac:dyDescent="0.35">
      <c r="A44" s="120" t="s">
        <v>269</v>
      </c>
      <c r="B44" s="112"/>
      <c r="C44" s="112"/>
      <c r="D44" s="112"/>
      <c r="E44" s="112"/>
      <c r="F44" s="112"/>
      <c r="G44" s="173">
        <f>PLANURI!BC388</f>
        <v>7</v>
      </c>
      <c r="H44" s="185">
        <f>G44/G41</f>
        <v>0.1111111111111111</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90" t="s">
        <v>144</v>
      </c>
      <c r="B47" s="601"/>
      <c r="C47" s="601"/>
      <c r="D47" s="601"/>
      <c r="E47" s="601"/>
      <c r="F47" s="601"/>
      <c r="G47" s="601"/>
      <c r="H47" s="601"/>
      <c r="I47" s="601"/>
      <c r="J47" s="601"/>
      <c r="K47" s="601"/>
      <c r="L47" s="601"/>
      <c r="M47" s="601"/>
      <c r="N47" s="601"/>
      <c r="O47" s="601"/>
      <c r="P47" s="601"/>
      <c r="Q47" s="601"/>
      <c r="R47" s="601"/>
      <c r="S47" s="601"/>
      <c r="T47" s="601"/>
    </row>
    <row r="48" spans="1:20" s="103" customFormat="1" ht="23.25" x14ac:dyDescent="0.35"/>
    <row r="49" spans="1:20" s="103" customFormat="1" ht="23.25" x14ac:dyDescent="0.35">
      <c r="A49" s="103" t="s">
        <v>124</v>
      </c>
      <c r="G49" s="229">
        <f>PLANURI!BV388+240</f>
        <v>3292</v>
      </c>
      <c r="H49" s="103" t="s">
        <v>121</v>
      </c>
      <c r="I49" s="231">
        <v>1</v>
      </c>
      <c r="K49" s="103" t="s">
        <v>152</v>
      </c>
      <c r="P49" s="121"/>
    </row>
    <row r="50" spans="1:20" s="103" customFormat="1" ht="23.25" x14ac:dyDescent="0.35">
      <c r="A50" s="103" t="s">
        <v>125</v>
      </c>
      <c r="G50" s="229">
        <f>PLANURI!BX388+240</f>
        <v>2585</v>
      </c>
      <c r="H50" s="103" t="s">
        <v>121</v>
      </c>
      <c r="I50" s="232">
        <f>G50/G49</f>
        <v>0.78523693803159178</v>
      </c>
      <c r="K50" s="103" t="s">
        <v>134</v>
      </c>
      <c r="P50" s="122"/>
    </row>
    <row r="51" spans="1:20" ht="23.25" x14ac:dyDescent="0.35">
      <c r="A51" s="103" t="s">
        <v>122</v>
      </c>
      <c r="G51" s="229">
        <f>PLANURI!BY388</f>
        <v>707</v>
      </c>
      <c r="H51" s="103" t="s">
        <v>121</v>
      </c>
      <c r="I51" s="232">
        <f>G51/G49</f>
        <v>0.21476306196840828</v>
      </c>
      <c r="K51" s="103" t="s">
        <v>135</v>
      </c>
      <c r="P51" s="122"/>
    </row>
    <row r="52" spans="1:20" ht="23.25" x14ac:dyDescent="0.35">
      <c r="A52" s="103" t="s">
        <v>130</v>
      </c>
      <c r="G52" s="229">
        <f>PLANURI!CB388</f>
        <v>546</v>
      </c>
      <c r="H52" s="103" t="s">
        <v>121</v>
      </c>
      <c r="I52" s="232">
        <f>G52/G49</f>
        <v>0.16585662211421628</v>
      </c>
      <c r="K52" s="103" t="s">
        <v>126</v>
      </c>
      <c r="P52" s="122"/>
    </row>
    <row r="53" spans="1:20" ht="23.25" x14ac:dyDescent="0.35">
      <c r="A53" s="103" t="s">
        <v>131</v>
      </c>
      <c r="G53" s="229">
        <f>PLANURI!CC388+90</f>
        <v>1399</v>
      </c>
      <c r="H53" s="103" t="s">
        <v>121</v>
      </c>
      <c r="I53" s="232">
        <f>G53/G49</f>
        <v>0.42496962332928312</v>
      </c>
      <c r="K53" s="103" t="s">
        <v>127</v>
      </c>
      <c r="P53" s="122"/>
    </row>
    <row r="54" spans="1:20" ht="23.25" x14ac:dyDescent="0.35">
      <c r="A54" s="103" t="s">
        <v>132</v>
      </c>
      <c r="G54" s="229">
        <f>PLANURI!CD388+150</f>
        <v>1123</v>
      </c>
      <c r="H54" s="103" t="s">
        <v>121</v>
      </c>
      <c r="I54" s="232">
        <f>G54/G49</f>
        <v>0.34113001215066829</v>
      </c>
      <c r="K54" s="103" t="s">
        <v>128</v>
      </c>
      <c r="P54" s="122"/>
    </row>
    <row r="55" spans="1:20" ht="23.25" x14ac:dyDescent="0.35">
      <c r="A55" s="103" t="s">
        <v>133</v>
      </c>
      <c r="G55" s="229">
        <f>PLANURI!CE388</f>
        <v>224</v>
      </c>
      <c r="H55" s="103" t="s">
        <v>121</v>
      </c>
      <c r="I55" s="232">
        <f>G55/G49</f>
        <v>6.8043742405832316E-2</v>
      </c>
      <c r="K55" s="103" t="s">
        <v>129</v>
      </c>
      <c r="P55" s="122"/>
    </row>
    <row r="56" spans="1:20" ht="23.25" x14ac:dyDescent="0.35">
      <c r="A56" s="103"/>
      <c r="G56" s="229"/>
      <c r="H56" s="103"/>
      <c r="I56" s="233"/>
      <c r="K56" s="103"/>
      <c r="P56" s="122"/>
    </row>
    <row r="57" spans="1:20" s="103" customFormat="1" ht="23.25" x14ac:dyDescent="0.35">
      <c r="A57" s="103" t="s">
        <v>123</v>
      </c>
      <c r="G57" s="229">
        <f>PLANURI!BZ388</f>
        <v>778</v>
      </c>
      <c r="H57" s="103" t="s">
        <v>121</v>
      </c>
      <c r="I57" s="232">
        <f>G57/G49</f>
        <v>0.23633049817739976</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0.89565217391304353</v>
      </c>
      <c r="I59" s="234"/>
      <c r="K59" s="103" t="s">
        <v>137</v>
      </c>
    </row>
    <row r="60" spans="1:20" s="103" customFormat="1" ht="23.25" x14ac:dyDescent="0.35">
      <c r="G60" s="104"/>
    </row>
    <row r="61" spans="1:20" s="103" customFormat="1" ht="23.25" x14ac:dyDescent="0.35"/>
    <row r="62" spans="1:20" s="103" customFormat="1" ht="23.25" x14ac:dyDescent="0.35">
      <c r="A62" s="590" t="s">
        <v>146</v>
      </c>
      <c r="B62" s="591"/>
      <c r="C62" s="591"/>
      <c r="D62" s="591"/>
      <c r="E62" s="591"/>
      <c r="F62" s="591"/>
      <c r="G62" s="591"/>
      <c r="H62" s="591"/>
      <c r="I62" s="591"/>
      <c r="J62" s="591"/>
      <c r="K62" s="591"/>
      <c r="L62" s="591"/>
      <c r="M62" s="591"/>
      <c r="N62" s="591"/>
      <c r="O62" s="591"/>
      <c r="P62" s="591"/>
      <c r="Q62" s="591"/>
      <c r="R62" s="591"/>
      <c r="S62" s="591"/>
      <c r="T62" s="591"/>
    </row>
    <row r="63" spans="1:20" s="103" customFormat="1" ht="24" thickBot="1" x14ac:dyDescent="0.4"/>
    <row r="64" spans="1:20" ht="23.25" x14ac:dyDescent="0.35">
      <c r="A64" s="595" t="s">
        <v>105</v>
      </c>
      <c r="B64" s="602" t="s">
        <v>138</v>
      </c>
      <c r="C64" s="603"/>
    </row>
    <row r="65" spans="1:20" ht="24" thickBot="1" x14ac:dyDescent="0.25">
      <c r="A65" s="596"/>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26</v>
      </c>
      <c r="K68" s="103" t="s">
        <v>155</v>
      </c>
    </row>
    <row r="69" spans="1:20" ht="24" thickBot="1" x14ac:dyDescent="0.4">
      <c r="A69" s="108" t="s">
        <v>109</v>
      </c>
      <c r="B69" s="239">
        <f>PLANURI!BV386/14</f>
        <v>26</v>
      </c>
      <c r="C69" s="240">
        <f>PLANURI!BV387/14</f>
        <v>26</v>
      </c>
      <c r="K69" s="103" t="s">
        <v>155</v>
      </c>
    </row>
    <row r="70" spans="1:20" ht="23.25" x14ac:dyDescent="0.35">
      <c r="A70" s="103"/>
    </row>
    <row r="71" spans="1:20" ht="23.25" x14ac:dyDescent="0.35">
      <c r="A71" s="103" t="s">
        <v>150</v>
      </c>
      <c r="G71" s="241">
        <f>PLANURI!BL415+PLANURI!BM415+PLANURI!BN415+PLANURI!BO415+PLANURI!BL428+PLANURI!BM428+PLANURI!BN428+PLANURI!BO428</f>
        <v>240</v>
      </c>
      <c r="H71" s="103" t="s">
        <v>121</v>
      </c>
      <c r="K71" s="103" t="s">
        <v>151</v>
      </c>
    </row>
    <row r="74" spans="1:20" s="103" customFormat="1" ht="23.25" x14ac:dyDescent="0.35">
      <c r="A74" s="590" t="s">
        <v>147</v>
      </c>
      <c r="B74" s="591"/>
      <c r="C74" s="591"/>
      <c r="D74" s="591"/>
      <c r="E74" s="591"/>
      <c r="F74" s="591"/>
      <c r="G74" s="591"/>
      <c r="H74" s="591"/>
      <c r="I74" s="591"/>
      <c r="J74" s="591"/>
      <c r="K74" s="591"/>
      <c r="L74" s="591"/>
      <c r="M74" s="591"/>
      <c r="N74" s="591"/>
      <c r="O74" s="591"/>
      <c r="P74" s="591"/>
      <c r="Q74" s="591"/>
      <c r="R74" s="591"/>
      <c r="S74" s="591"/>
      <c r="T74" s="591"/>
    </row>
    <row r="75" spans="1:20" s="103" customFormat="1" ht="23.25" x14ac:dyDescent="0.35"/>
    <row r="76" spans="1:20" ht="23.25" x14ac:dyDescent="0.35">
      <c r="A76" s="600" t="s">
        <v>141</v>
      </c>
      <c r="B76" s="600"/>
      <c r="C76" s="600"/>
      <c r="D76" s="600"/>
      <c r="E76" s="600"/>
      <c r="F76" s="600"/>
      <c r="G76" s="600"/>
      <c r="H76" s="600"/>
      <c r="I76" s="600"/>
      <c r="J76" s="600"/>
      <c r="K76" s="600"/>
      <c r="L76" s="600"/>
      <c r="M76" s="600"/>
    </row>
    <row r="77" spans="1:20" ht="23.25" x14ac:dyDescent="0.35">
      <c r="A77" s="600" t="s">
        <v>142</v>
      </c>
      <c r="B77" s="600"/>
      <c r="C77" s="600"/>
      <c r="D77" s="600"/>
      <c r="E77" s="600"/>
      <c r="F77" s="600"/>
      <c r="G77" s="600"/>
      <c r="H77" s="600"/>
      <c r="I77" s="600"/>
      <c r="J77" s="600"/>
      <c r="K77" s="600"/>
      <c r="L77" s="600"/>
      <c r="M77" s="600"/>
    </row>
    <row r="78" spans="1:20" ht="23.25" x14ac:dyDescent="0.35">
      <c r="A78" s="600" t="s">
        <v>179</v>
      </c>
      <c r="B78" s="600"/>
      <c r="C78" s="600"/>
      <c r="D78" s="600"/>
      <c r="E78" s="600"/>
      <c r="F78" s="600"/>
      <c r="G78" s="600"/>
      <c r="H78" s="600"/>
      <c r="I78" s="600"/>
      <c r="J78" s="600"/>
      <c r="K78" s="600"/>
      <c r="L78" s="600"/>
      <c r="M78" s="600"/>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L432.21.01.F1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180</v>
      </c>
      <c r="AC3" t="str">
        <f>PLANURI!H$9</f>
        <v>Mașini și instalații pentru agricultură și industrie alimentară</v>
      </c>
      <c r="AD3">
        <f>PLANURI!A$12</f>
        <v>20</v>
      </c>
      <c r="AE3">
        <f>PLANURI!B$12</f>
        <v>70</v>
      </c>
      <c r="AF3">
        <f>PLANURI!D$12</f>
        <v>60</v>
      </c>
      <c r="AG3" t="str">
        <f>PLANURI!BW445</f>
        <v>2021</v>
      </c>
    </row>
    <row r="4" spans="1:33" x14ac:dyDescent="0.2">
      <c r="A4" t="str">
        <f>PLANURI!AX446</f>
        <v>L432.21.01.F2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180</v>
      </c>
      <c r="AC4" t="str">
        <f>PLANURI!H$9</f>
        <v>Mașini și instalații pentru agricultură și industrie alimentară</v>
      </c>
      <c r="AD4">
        <f>PLANURI!A$12</f>
        <v>20</v>
      </c>
      <c r="AE4">
        <f>PLANURI!B$12</f>
        <v>70</v>
      </c>
      <c r="AF4">
        <f>PLANURI!D$12</f>
        <v>60</v>
      </c>
      <c r="AG4" t="str">
        <f>PLANURI!BW446</f>
        <v>2021</v>
      </c>
    </row>
    <row r="5" spans="1:33" x14ac:dyDescent="0.2">
      <c r="A5" t="str">
        <f>PLANURI!AX447</f>
        <v>L432.21.01.F3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180</v>
      </c>
      <c r="AC5" t="str">
        <f>PLANURI!H$9</f>
        <v>Mașini și instalații pentru agricultură și industrie alimentară</v>
      </c>
      <c r="AD5">
        <f>PLANURI!A$12</f>
        <v>20</v>
      </c>
      <c r="AE5">
        <f>PLANURI!B$12</f>
        <v>70</v>
      </c>
      <c r="AF5">
        <f>PLANURI!D$12</f>
        <v>60</v>
      </c>
      <c r="AG5" t="str">
        <f>PLANURI!BW447</f>
        <v>2021</v>
      </c>
    </row>
    <row r="6" spans="1:33" x14ac:dyDescent="0.2">
      <c r="A6" t="str">
        <f>PLANURI!AX448</f>
        <v>L432.21.01.D4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180</v>
      </c>
      <c r="AC6" t="str">
        <f>PLANURI!H$9</f>
        <v>Mașini și instalații pentru agricultură și industrie alimentară</v>
      </c>
      <c r="AD6">
        <f>PLANURI!A$12</f>
        <v>20</v>
      </c>
      <c r="AE6">
        <f>PLANURI!B$12</f>
        <v>70</v>
      </c>
      <c r="AF6">
        <f>PLANURI!D$12</f>
        <v>60</v>
      </c>
      <c r="AG6" t="str">
        <f>PLANURI!BW448</f>
        <v>2021</v>
      </c>
    </row>
    <row r="7" spans="1:33" x14ac:dyDescent="0.2">
      <c r="A7" t="str">
        <f>PLANURI!AX449</f>
        <v>L432.21.01.F5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180</v>
      </c>
      <c r="AC7" t="str">
        <f>PLANURI!H$9</f>
        <v>Mașini și instalații pentru agricultură și industrie alimentară</v>
      </c>
      <c r="AD7">
        <f>PLANURI!A$12</f>
        <v>20</v>
      </c>
      <c r="AE7">
        <f>PLANURI!B$12</f>
        <v>70</v>
      </c>
      <c r="AF7">
        <f>PLANURI!D$12</f>
        <v>60</v>
      </c>
      <c r="AG7" t="str">
        <f>PLANURI!BW449</f>
        <v>2021</v>
      </c>
    </row>
    <row r="8" spans="1:33" x14ac:dyDescent="0.2">
      <c r="A8" t="str">
        <f>PLANURI!AX450</f>
        <v>L432.21.01.F6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180</v>
      </c>
      <c r="AC8" t="str">
        <f>PLANURI!H$9</f>
        <v>Mașini și instalații pentru agricultură și industrie alimentară</v>
      </c>
      <c r="AD8">
        <f>PLANURI!A$12</f>
        <v>20</v>
      </c>
      <c r="AE8">
        <f>PLANURI!B$12</f>
        <v>70</v>
      </c>
      <c r="AF8">
        <f>PLANURI!D$12</f>
        <v>60</v>
      </c>
      <c r="AG8" t="str">
        <f>PLANURI!BW450</f>
        <v>2021</v>
      </c>
    </row>
    <row r="9" spans="1:33" x14ac:dyDescent="0.2">
      <c r="A9" t="str">
        <f>PLANURI!AX451</f>
        <v>L432.21.01.C7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180</v>
      </c>
      <c r="AC9" t="str">
        <f>PLANURI!H$9</f>
        <v>Mașini și instalații pentru agricultură și industrie alimentară</v>
      </c>
      <c r="AD9">
        <f>PLANURI!A$12</f>
        <v>20</v>
      </c>
      <c r="AE9">
        <f>PLANURI!B$12</f>
        <v>70</v>
      </c>
      <c r="AF9">
        <f>PLANURI!D$12</f>
        <v>60</v>
      </c>
      <c r="AG9" t="str">
        <f>PLANURI!BW451</f>
        <v>2021</v>
      </c>
    </row>
    <row r="10" spans="1:33" x14ac:dyDescent="0.2">
      <c r="A10" t="str">
        <f>PLANURI!AX452</f>
        <v>L432.21.01.C8</v>
      </c>
      <c r="B10">
        <f>PLANURI!AY452</f>
        <v>8</v>
      </c>
      <c r="C10" t="str">
        <f>PLANURI!AZ452</f>
        <v>Educție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180</v>
      </c>
      <c r="AC10" t="str">
        <f>PLANURI!H$9</f>
        <v>Mașini și instalații pentru agricultură și industrie alimentară</v>
      </c>
      <c r="AD10">
        <f>PLANURI!A$12</f>
        <v>20</v>
      </c>
      <c r="AE10">
        <f>PLANURI!B$12</f>
        <v>70</v>
      </c>
      <c r="AF10">
        <f>PLANURI!D$12</f>
        <v>60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180</v>
      </c>
      <c r="AC11" t="str">
        <f>PLANURI!H$9</f>
        <v>Mașini și instalații pentru agricultură și industrie alimentară</v>
      </c>
      <c r="AD11">
        <f>PLANURI!A$12</f>
        <v>20</v>
      </c>
      <c r="AE11">
        <f>PLANURI!B$12</f>
        <v>70</v>
      </c>
      <c r="AF11">
        <f>PLANURI!D$12</f>
        <v>60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180</v>
      </c>
      <c r="AC12" t="str">
        <f>PLANURI!H$9</f>
        <v>Mașini și instalații pentru agricultură și industrie alimentară</v>
      </c>
      <c r="AD12">
        <f>PLANURI!A$12</f>
        <v>20</v>
      </c>
      <c r="AE12">
        <f>PLANURI!B$12</f>
        <v>70</v>
      </c>
      <c r="AF12">
        <f>PLANURI!D$12</f>
        <v>60</v>
      </c>
      <c r="AG12" t="str">
        <f>PLANURI!BW454</f>
        <v/>
      </c>
    </row>
    <row r="13" spans="1:33" x14ac:dyDescent="0.2">
      <c r="A13" t="str">
        <f>PLANURI!AX455</f>
        <v>L432.21.01.11-ij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180</v>
      </c>
      <c r="AC13" t="str">
        <f>PLANURI!H$9</f>
        <v>Mașini și instalații pentru agricultură și industrie alimentară</v>
      </c>
      <c r="AD13">
        <f>PLANURI!A$12</f>
        <v>20</v>
      </c>
      <c r="AE13">
        <f>PLANURI!B$12</f>
        <v>70</v>
      </c>
      <c r="AF13">
        <f>PLANURI!D$12</f>
        <v>60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180</v>
      </c>
      <c r="AC14" t="str">
        <f>PLANURI!H$9</f>
        <v>Mașini și instalații pentru agricultură și industrie alimentară</v>
      </c>
      <c r="AD14">
        <f>PLANURI!A$12</f>
        <v>20</v>
      </c>
      <c r="AE14">
        <f>PLANURI!B$12</f>
        <v>70</v>
      </c>
      <c r="AF14">
        <f>PLANURI!D$12</f>
        <v>60</v>
      </c>
      <c r="AG14" t="str">
        <f>PLANURI!BW456</f>
        <v/>
      </c>
    </row>
    <row r="15" spans="1:33" x14ac:dyDescent="0.2">
      <c r="A15" t="str">
        <f>PLANURI!AX457</f>
        <v>L432.21.02.F1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180</v>
      </c>
      <c r="AC15" t="str">
        <f>PLANURI!H$9</f>
        <v>Mașini și instalații pentru agricultură și industrie alimentară</v>
      </c>
      <c r="AD15">
        <f>PLANURI!A$12</f>
        <v>20</v>
      </c>
      <c r="AE15">
        <f>PLANURI!B$12</f>
        <v>70</v>
      </c>
      <c r="AF15">
        <f>PLANURI!D$12</f>
        <v>60</v>
      </c>
      <c r="AG15" t="str">
        <f>PLANURI!BW457</f>
        <v>2021</v>
      </c>
    </row>
    <row r="16" spans="1:33" x14ac:dyDescent="0.2">
      <c r="A16" t="str">
        <f>PLANURI!AX458</f>
        <v>L432.21.02.F2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180</v>
      </c>
      <c r="AC16" t="str">
        <f>PLANURI!H$9</f>
        <v>Mașini și instalații pentru agricultură și industrie alimentară</v>
      </c>
      <c r="AD16">
        <f>PLANURI!A$12</f>
        <v>20</v>
      </c>
      <c r="AE16">
        <f>PLANURI!B$12</f>
        <v>70</v>
      </c>
      <c r="AF16">
        <f>PLANURI!D$12</f>
        <v>60</v>
      </c>
      <c r="AG16" t="str">
        <f>PLANURI!BW458</f>
        <v>2021</v>
      </c>
    </row>
    <row r="17" spans="1:33" x14ac:dyDescent="0.2">
      <c r="A17" t="str">
        <f>PLANURI!AX459</f>
        <v>L432.21.02.D3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180</v>
      </c>
      <c r="AC17" t="str">
        <f>PLANURI!H$9</f>
        <v>Mașini și instalații pentru agricultură și industrie alimentară</v>
      </c>
      <c r="AD17">
        <f>PLANURI!A$12</f>
        <v>20</v>
      </c>
      <c r="AE17">
        <f>PLANURI!B$12</f>
        <v>70</v>
      </c>
      <c r="AF17">
        <f>PLANURI!D$12</f>
        <v>60</v>
      </c>
      <c r="AG17" t="str">
        <f>PLANURI!BW459</f>
        <v>2021</v>
      </c>
    </row>
    <row r="18" spans="1:33" x14ac:dyDescent="0.2">
      <c r="A18" t="str">
        <f>PLANURI!AX460</f>
        <v>L432.21.02.D4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180</v>
      </c>
      <c r="AC18" t="str">
        <f>PLANURI!H$9</f>
        <v>Mașini și instalații pentru agricultură și industrie alimentară</v>
      </c>
      <c r="AD18">
        <f>PLANURI!A$12</f>
        <v>20</v>
      </c>
      <c r="AE18">
        <f>PLANURI!B$12</f>
        <v>70</v>
      </c>
      <c r="AF18">
        <f>PLANURI!D$12</f>
        <v>60</v>
      </c>
      <c r="AG18" t="str">
        <f>PLANURI!BW460</f>
        <v>2021</v>
      </c>
    </row>
    <row r="19" spans="1:33" x14ac:dyDescent="0.2">
      <c r="A19" t="str">
        <f>PLANURI!AX461</f>
        <v>L432.21.02.D5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180</v>
      </c>
      <c r="AC19" t="str">
        <f>PLANURI!H$9</f>
        <v>Mașini și instalații pentru agricultură și industrie alimentară</v>
      </c>
      <c r="AD19">
        <f>PLANURI!A$12</f>
        <v>20</v>
      </c>
      <c r="AE19">
        <f>PLANURI!B$12</f>
        <v>70</v>
      </c>
      <c r="AF19">
        <f>PLANURI!D$12</f>
        <v>60</v>
      </c>
      <c r="AG19" t="str">
        <f>PLANURI!BW461</f>
        <v>2021</v>
      </c>
    </row>
    <row r="20" spans="1:33" x14ac:dyDescent="0.2">
      <c r="A20" t="str">
        <f>PLANURI!AX462</f>
        <v>L432.21.02.F6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180</v>
      </c>
      <c r="AC20" t="str">
        <f>PLANURI!H$9</f>
        <v>Mașini și instalații pentru agricultură și industrie alimentară</v>
      </c>
      <c r="AD20">
        <f>PLANURI!A$12</f>
        <v>20</v>
      </c>
      <c r="AE20">
        <f>PLANURI!B$12</f>
        <v>70</v>
      </c>
      <c r="AF20">
        <f>PLANURI!D$12</f>
        <v>60</v>
      </c>
      <c r="AG20" t="str">
        <f>PLANURI!BW462</f>
        <v>2021</v>
      </c>
    </row>
    <row r="21" spans="1:33" x14ac:dyDescent="0.2">
      <c r="A21" t="str">
        <f>PLANURI!AX463</f>
        <v>L432.21.02.C7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180</v>
      </c>
      <c r="AC21" t="str">
        <f>PLANURI!H$9</f>
        <v>Mașini și instalații pentru agricultură și industrie alimentară</v>
      </c>
      <c r="AD21">
        <f>PLANURI!A$12</f>
        <v>20</v>
      </c>
      <c r="AE21">
        <f>PLANURI!B$12</f>
        <v>70</v>
      </c>
      <c r="AF21">
        <f>PLANURI!D$12</f>
        <v>60</v>
      </c>
      <c r="AG21" t="str">
        <f>PLANURI!BW463</f>
        <v>2021</v>
      </c>
    </row>
    <row r="22" spans="1:33" x14ac:dyDescent="0.2">
      <c r="A22" t="str">
        <f>PLANURI!AX464</f>
        <v>L432.21.02.C8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180</v>
      </c>
      <c r="AC22" t="str">
        <f>PLANURI!H$9</f>
        <v>Mașini și instalații pentru agricultură și industrie alimentară</v>
      </c>
      <c r="AD22">
        <f>PLANURI!A$12</f>
        <v>20</v>
      </c>
      <c r="AE22">
        <f>PLANURI!B$12</f>
        <v>70</v>
      </c>
      <c r="AF22">
        <f>PLANURI!D$12</f>
        <v>60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180</v>
      </c>
      <c r="AC23" t="str">
        <f>PLANURI!H$9</f>
        <v>Mașini și instalații pentru agricultură și industrie alimentară</v>
      </c>
      <c r="AD23">
        <f>PLANURI!A$12</f>
        <v>20</v>
      </c>
      <c r="AE23">
        <f>PLANURI!B$12</f>
        <v>70</v>
      </c>
      <c r="AF23">
        <f>PLANURI!D$12</f>
        <v>60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180</v>
      </c>
      <c r="AC24" t="str">
        <f>PLANURI!H$9</f>
        <v>Mașini și instalații pentru agricultură și industrie alimentară</v>
      </c>
      <c r="AD24">
        <f>PLANURI!A$12</f>
        <v>20</v>
      </c>
      <c r="AE24">
        <f>PLANURI!B$12</f>
        <v>70</v>
      </c>
      <c r="AF24">
        <f>PLANURI!D$12</f>
        <v>60</v>
      </c>
      <c r="AG24" t="str">
        <f>PLANURI!BW466</f>
        <v/>
      </c>
    </row>
    <row r="25" spans="1:33" x14ac:dyDescent="0.2">
      <c r="A25" t="str">
        <f>PLANURI!AX467</f>
        <v>L432.21.02.11-ij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180</v>
      </c>
      <c r="AC25" t="str">
        <f>PLANURI!H$9</f>
        <v>Mașini și instalații pentru agricultură și industrie alimentară</v>
      </c>
      <c r="AD25">
        <f>PLANURI!A$12</f>
        <v>20</v>
      </c>
      <c r="AE25">
        <f>PLANURI!B$12</f>
        <v>70</v>
      </c>
      <c r="AF25">
        <f>PLANURI!D$12</f>
        <v>60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180</v>
      </c>
      <c r="AC26" t="str">
        <f>PLANURI!H$9</f>
        <v>Mașini și instalații pentru agricultură și industrie alimentară</v>
      </c>
      <c r="AD26">
        <f>PLANURI!A$12</f>
        <v>20</v>
      </c>
      <c r="AE26">
        <f>PLANURI!B$12</f>
        <v>70</v>
      </c>
      <c r="AF26">
        <f>PLANURI!D$12</f>
        <v>60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180</v>
      </c>
      <c r="AC27" t="str">
        <f>PLANURI!H$9</f>
        <v>Mașini și instalații pentru agricultură și industrie alimentară</v>
      </c>
      <c r="AD27">
        <f>PLANURI!A$12</f>
        <v>20</v>
      </c>
      <c r="AE27">
        <f>PLANURI!B$12</f>
        <v>70</v>
      </c>
      <c r="AF27">
        <f>PLANURI!D$12</f>
        <v>60</v>
      </c>
      <c r="AG27" t="e">
        <f>PLANURI!BW469</f>
        <v>#VALUE!</v>
      </c>
    </row>
    <row r="28" spans="1:33" x14ac:dyDescent="0.2">
      <c r="A28" t="str">
        <f>PLANURI!AX470</f>
        <v>L432.21.03.D1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180</v>
      </c>
      <c r="AC28" t="str">
        <f>PLANURI!H$9</f>
        <v>Mașini și instalații pentru agricultură și industrie alimentară</v>
      </c>
      <c r="AD28">
        <f>PLANURI!A$12</f>
        <v>20</v>
      </c>
      <c r="AE28">
        <f>PLANURI!B$12</f>
        <v>70</v>
      </c>
      <c r="AF28">
        <f>PLANURI!D$12</f>
        <v>60</v>
      </c>
      <c r="AG28" t="str">
        <f>PLANURI!BW470</f>
        <v>2022</v>
      </c>
    </row>
    <row r="29" spans="1:33" x14ac:dyDescent="0.2">
      <c r="A29" t="str">
        <f>PLANURI!AX471</f>
        <v>L432.21.03.D2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180</v>
      </c>
      <c r="AC29" t="str">
        <f>PLANURI!H$9</f>
        <v>Mașini și instalații pentru agricultură și industrie alimentară</v>
      </c>
      <c r="AD29">
        <f>PLANURI!A$12</f>
        <v>20</v>
      </c>
      <c r="AE29">
        <f>PLANURI!B$12</f>
        <v>70</v>
      </c>
      <c r="AF29">
        <f>PLANURI!D$12</f>
        <v>60</v>
      </c>
      <c r="AG29" t="str">
        <f>PLANURI!BW471</f>
        <v>2022</v>
      </c>
    </row>
    <row r="30" spans="1:33" x14ac:dyDescent="0.2">
      <c r="A30" t="str">
        <f>PLANURI!AX472</f>
        <v>L432.21.03.D3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180</v>
      </c>
      <c r="AC30" t="str">
        <f>PLANURI!H$9</f>
        <v>Mașini și instalații pentru agricultură și industrie alimentară</v>
      </c>
      <c r="AD30">
        <f>PLANURI!A$12</f>
        <v>20</v>
      </c>
      <c r="AE30">
        <f>PLANURI!B$12</f>
        <v>70</v>
      </c>
      <c r="AF30">
        <f>PLANURI!D$12</f>
        <v>60</v>
      </c>
      <c r="AG30" t="str">
        <f>PLANURI!BW472</f>
        <v>2022</v>
      </c>
    </row>
    <row r="31" spans="1:33" x14ac:dyDescent="0.2">
      <c r="A31" t="str">
        <f>PLANURI!AX473</f>
        <v>L432.21.03.D4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180</v>
      </c>
      <c r="AC31" t="str">
        <f>PLANURI!H$9</f>
        <v>Mașini și instalații pentru agricultură și industrie alimentară</v>
      </c>
      <c r="AD31">
        <f>PLANURI!A$12</f>
        <v>20</v>
      </c>
      <c r="AE31">
        <f>PLANURI!B$12</f>
        <v>70</v>
      </c>
      <c r="AF31">
        <f>PLANURI!D$12</f>
        <v>60</v>
      </c>
      <c r="AG31" t="str">
        <f>PLANURI!BW473</f>
        <v>2022</v>
      </c>
    </row>
    <row r="32" spans="1:33" x14ac:dyDescent="0.2">
      <c r="A32" t="str">
        <f>PLANURI!AX474</f>
        <v>L432.21.03.D5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180</v>
      </c>
      <c r="AC32" t="str">
        <f>PLANURI!H$9</f>
        <v>Mașini și instalații pentru agricultură și industrie alimentară</v>
      </c>
      <c r="AD32">
        <f>PLANURI!A$12</f>
        <v>20</v>
      </c>
      <c r="AE32">
        <f>PLANURI!B$12</f>
        <v>70</v>
      </c>
      <c r="AF32">
        <f>PLANURI!D$12</f>
        <v>60</v>
      </c>
      <c r="AG32" t="str">
        <f>PLANURI!BW474</f>
        <v>2022</v>
      </c>
    </row>
    <row r="33" spans="1:33" x14ac:dyDescent="0.2">
      <c r="A33" t="str">
        <f>PLANURI!AX475</f>
        <v>L432.21.03.F6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180</v>
      </c>
      <c r="AC33" t="str">
        <f>PLANURI!H$9</f>
        <v>Mașini și instalații pentru agricultură și industrie alimentară</v>
      </c>
      <c r="AD33">
        <f>PLANURI!A$12</f>
        <v>20</v>
      </c>
      <c r="AE33">
        <f>PLANURI!B$12</f>
        <v>70</v>
      </c>
      <c r="AF33">
        <f>PLANURI!D$12</f>
        <v>60</v>
      </c>
      <c r="AG33" t="str">
        <f>PLANURI!BW475</f>
        <v>2022</v>
      </c>
    </row>
    <row r="34" spans="1:33" x14ac:dyDescent="0.2">
      <c r="A34" t="str">
        <f>PLANURI!AX476</f>
        <v>L432.21.03.D7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180</v>
      </c>
      <c r="AC34" t="str">
        <f>PLANURI!H$9</f>
        <v>Mașini și instalații pentru agricultură și industrie alimentară</v>
      </c>
      <c r="AD34">
        <f>PLANURI!A$12</f>
        <v>20</v>
      </c>
      <c r="AE34">
        <f>PLANURI!B$12</f>
        <v>70</v>
      </c>
      <c r="AF34">
        <f>PLANURI!D$12</f>
        <v>60</v>
      </c>
      <c r="AG34" t="str">
        <f>PLANURI!BW476</f>
        <v>2022</v>
      </c>
    </row>
    <row r="35" spans="1:33" x14ac:dyDescent="0.2">
      <c r="A35" t="str">
        <f>PLANURI!AX477</f>
        <v>L432.21.03.C8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180</v>
      </c>
      <c r="AC35" t="str">
        <f>PLANURI!H$9</f>
        <v>Mașini și instalații pentru agricultură și industrie alimentară</v>
      </c>
      <c r="AD35">
        <f>PLANURI!A$12</f>
        <v>20</v>
      </c>
      <c r="AE35">
        <f>PLANURI!B$12</f>
        <v>70</v>
      </c>
      <c r="AF35">
        <f>PLANURI!D$12</f>
        <v>60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180</v>
      </c>
      <c r="AC36" t="str">
        <f>PLANURI!H$9</f>
        <v>Mașini și instalații pentru agricultură și industrie alimentară</v>
      </c>
      <c r="AD36">
        <f>PLANURI!A$12</f>
        <v>20</v>
      </c>
      <c r="AE36">
        <f>PLANURI!B$12</f>
        <v>70</v>
      </c>
      <c r="AF36">
        <f>PLANURI!D$12</f>
        <v>60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180</v>
      </c>
      <c r="AC37" t="str">
        <f>PLANURI!H$9</f>
        <v>Mașini și instalații pentru agricultură și industrie alimentară</v>
      </c>
      <c r="AD37">
        <f>PLANURI!A$12</f>
        <v>20</v>
      </c>
      <c r="AE37">
        <f>PLANURI!B$12</f>
        <v>70</v>
      </c>
      <c r="AF37">
        <f>PLANURI!D$12</f>
        <v>60</v>
      </c>
      <c r="AG37" t="str">
        <f>PLANURI!BW479</f>
        <v/>
      </c>
    </row>
    <row r="38" spans="1:33" x14ac:dyDescent="0.2">
      <c r="A38" t="str">
        <f>PLANURI!AX480</f>
        <v>L432.21.03.11-ij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180</v>
      </c>
      <c r="AC38" t="str">
        <f>PLANURI!H$9</f>
        <v>Mașini și instalații pentru agricultură și industrie alimentară</v>
      </c>
      <c r="AD38">
        <f>PLANURI!A$12</f>
        <v>20</v>
      </c>
      <c r="AE38">
        <f>PLANURI!B$12</f>
        <v>70</v>
      </c>
      <c r="AF38">
        <f>PLANURI!D$12</f>
        <v>60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180</v>
      </c>
      <c r="AC39" t="str">
        <f>PLANURI!H$9</f>
        <v>Mașini și instalații pentru agricultură și industrie alimentară</v>
      </c>
      <c r="AD39">
        <f>PLANURI!A$12</f>
        <v>20</v>
      </c>
      <c r="AE39">
        <f>PLANURI!B$12</f>
        <v>70</v>
      </c>
      <c r="AF39">
        <f>PLANURI!D$12</f>
        <v>60</v>
      </c>
      <c r="AG39" t="str">
        <f>PLANURI!BW481</f>
        <v/>
      </c>
    </row>
    <row r="40" spans="1:33" x14ac:dyDescent="0.2">
      <c r="A40" t="str">
        <f>PLANURI!AX482</f>
        <v>L432.21.04.D1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180</v>
      </c>
      <c r="AC40" t="str">
        <f>PLANURI!H$9</f>
        <v>Mașini și instalații pentru agricultură și industrie alimentară</v>
      </c>
      <c r="AD40">
        <f>PLANURI!A$12</f>
        <v>20</v>
      </c>
      <c r="AE40">
        <f>PLANURI!B$12</f>
        <v>70</v>
      </c>
      <c r="AF40">
        <f>PLANURI!D$12</f>
        <v>60</v>
      </c>
      <c r="AG40" t="str">
        <f>PLANURI!BW482</f>
        <v>2022</v>
      </c>
    </row>
    <row r="41" spans="1:33" x14ac:dyDescent="0.2">
      <c r="A41" t="str">
        <f>PLANURI!AX483</f>
        <v>L432.21.04.S2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180</v>
      </c>
      <c r="AC41" t="str">
        <f>PLANURI!H$9</f>
        <v>Mașini și instalații pentru agricultură și industrie alimentară</v>
      </c>
      <c r="AD41">
        <f>PLANURI!A$12</f>
        <v>20</v>
      </c>
      <c r="AE41">
        <f>PLANURI!B$12</f>
        <v>70</v>
      </c>
      <c r="AF41">
        <f>PLANURI!D$12</f>
        <v>60</v>
      </c>
      <c r="AG41" t="str">
        <f>PLANURI!BW483</f>
        <v>2022</v>
      </c>
    </row>
    <row r="42" spans="1:33" x14ac:dyDescent="0.2">
      <c r="A42" t="str">
        <f>PLANURI!AX484</f>
        <v>L432.21.04.D3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180</v>
      </c>
      <c r="AC42" t="str">
        <f>PLANURI!H$9</f>
        <v>Mașini și instalații pentru agricultură și industrie alimentară</v>
      </c>
      <c r="AD42">
        <f>PLANURI!A$12</f>
        <v>20</v>
      </c>
      <c r="AE42">
        <f>PLANURI!B$12</f>
        <v>70</v>
      </c>
      <c r="AF42">
        <f>PLANURI!D$12</f>
        <v>60</v>
      </c>
      <c r="AG42" t="str">
        <f>PLANURI!BW484</f>
        <v>2022</v>
      </c>
    </row>
    <row r="43" spans="1:33" x14ac:dyDescent="0.2">
      <c r="A43" t="str">
        <f>PLANURI!AX485</f>
        <v>L432.21.04.D4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180</v>
      </c>
      <c r="AC43" t="str">
        <f>PLANURI!H$9</f>
        <v>Mașini și instalații pentru agricultură și industrie alimentară</v>
      </c>
      <c r="AD43">
        <f>PLANURI!A$12</f>
        <v>20</v>
      </c>
      <c r="AE43">
        <f>PLANURI!B$12</f>
        <v>70</v>
      </c>
      <c r="AF43">
        <f>PLANURI!D$12</f>
        <v>60</v>
      </c>
      <c r="AG43" t="str">
        <f>PLANURI!BW485</f>
        <v>2022</v>
      </c>
    </row>
    <row r="44" spans="1:33" x14ac:dyDescent="0.2">
      <c r="A44" t="str">
        <f>PLANURI!AX486</f>
        <v>L432.21.04.D5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180</v>
      </c>
      <c r="AC44" t="str">
        <f>PLANURI!H$9</f>
        <v>Mașini și instalații pentru agricultură și industrie alimentară</v>
      </c>
      <c r="AD44">
        <f>PLANURI!A$12</f>
        <v>20</v>
      </c>
      <c r="AE44">
        <f>PLANURI!B$12</f>
        <v>70</v>
      </c>
      <c r="AF44">
        <f>PLANURI!D$12</f>
        <v>60</v>
      </c>
      <c r="AG44" t="str">
        <f>PLANURI!BW486</f>
        <v>2022</v>
      </c>
    </row>
    <row r="45" spans="1:33" x14ac:dyDescent="0.2">
      <c r="A45" t="str">
        <f>PLANURI!AX487</f>
        <v>L432.21.04.D6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180</v>
      </c>
      <c r="AC45" t="str">
        <f>PLANURI!H$9</f>
        <v>Mașini și instalații pentru agricultură și industrie alimentară</v>
      </c>
      <c r="AD45">
        <f>PLANURI!A$12</f>
        <v>20</v>
      </c>
      <c r="AE45">
        <f>PLANURI!B$12</f>
        <v>70</v>
      </c>
      <c r="AF45">
        <f>PLANURI!D$12</f>
        <v>60</v>
      </c>
      <c r="AG45" t="str">
        <f>PLANURI!BW487</f>
        <v>2022</v>
      </c>
    </row>
    <row r="46" spans="1:33" x14ac:dyDescent="0.2">
      <c r="A46" t="str">
        <f>PLANURI!AX488</f>
        <v>L432.21.04.D7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180</v>
      </c>
      <c r="AC46" t="str">
        <f>PLANURI!H$9</f>
        <v>Mașini și instalații pentru agricultură și industrie alimentară</v>
      </c>
      <c r="AD46">
        <f>PLANURI!A$12</f>
        <v>20</v>
      </c>
      <c r="AE46">
        <f>PLANURI!B$12</f>
        <v>70</v>
      </c>
      <c r="AF46">
        <f>PLANURI!D$12</f>
        <v>60</v>
      </c>
      <c r="AG46" t="str">
        <f>PLANURI!BW488</f>
        <v>2022</v>
      </c>
    </row>
    <row r="47" spans="1:33" x14ac:dyDescent="0.2">
      <c r="A47" t="str">
        <f>PLANURI!AX489</f>
        <v>L432.21.04.C8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180</v>
      </c>
      <c r="AC47" t="str">
        <f>PLANURI!H$9</f>
        <v>Mașini și instalații pentru agricultură și industrie alimentară</v>
      </c>
      <c r="AD47">
        <f>PLANURI!A$12</f>
        <v>20</v>
      </c>
      <c r="AE47">
        <f>PLANURI!B$12</f>
        <v>70</v>
      </c>
      <c r="AF47">
        <f>PLANURI!D$12</f>
        <v>60</v>
      </c>
      <c r="AG47" t="str">
        <f>PLANURI!BW489</f>
        <v>2022</v>
      </c>
    </row>
    <row r="48" spans="1:33" x14ac:dyDescent="0.2">
      <c r="A48" t="str">
        <f>PLANURI!AX490</f>
        <v>L432.21.04.D9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180</v>
      </c>
      <c r="AC48" t="str">
        <f>PLANURI!H$9</f>
        <v>Mașini și instalații pentru agricultură și industrie alimentară</v>
      </c>
      <c r="AD48">
        <f>PLANURI!A$12</f>
        <v>20</v>
      </c>
      <c r="AE48">
        <f>PLANURI!B$12</f>
        <v>70</v>
      </c>
      <c r="AF48">
        <f>PLANURI!D$12</f>
        <v>60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180</v>
      </c>
      <c r="AC49" t="str">
        <f>PLANURI!H$9</f>
        <v>Mașini și instalații pentru agricultură și industrie alimentară</v>
      </c>
      <c r="AD49">
        <f>PLANURI!A$12</f>
        <v>20</v>
      </c>
      <c r="AE49">
        <f>PLANURI!B$12</f>
        <v>70</v>
      </c>
      <c r="AF49">
        <f>PLANURI!D$12</f>
        <v>60</v>
      </c>
      <c r="AG49" t="str">
        <f>PLANURI!BW491</f>
        <v/>
      </c>
    </row>
    <row r="50" spans="1:33" x14ac:dyDescent="0.2">
      <c r="A50" t="str">
        <f>PLANURI!AX492</f>
        <v>L432.21.04.11-ij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180</v>
      </c>
      <c r="AC50" t="str">
        <f>PLANURI!H$9</f>
        <v>Mașini și instalații pentru agricultură și industrie alimentară</v>
      </c>
      <c r="AD50">
        <f>PLANURI!A$12</f>
        <v>20</v>
      </c>
      <c r="AE50">
        <f>PLANURI!B$12</f>
        <v>70</v>
      </c>
      <c r="AF50">
        <f>PLANURI!D$12</f>
        <v>60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180</v>
      </c>
      <c r="AC51" t="str">
        <f>PLANURI!H$9</f>
        <v>Mașini și instalații pentru agricultură și industrie alimentară</v>
      </c>
      <c r="AD51">
        <f>PLANURI!A$12</f>
        <v>20</v>
      </c>
      <c r="AE51">
        <f>PLANURI!B$12</f>
        <v>70</v>
      </c>
      <c r="AF51">
        <f>PLANURI!D$12</f>
        <v>60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180</v>
      </c>
      <c r="AC52" t="str">
        <f>PLANURI!H$9</f>
        <v>Mașini și instalații pentru agricultură și industrie alimentară</v>
      </c>
      <c r="AD52">
        <f>PLANURI!A$12</f>
        <v>20</v>
      </c>
      <c r="AE52">
        <f>PLANURI!B$12</f>
        <v>70</v>
      </c>
      <c r="AF52">
        <f>PLANURI!D$12</f>
        <v>60</v>
      </c>
      <c r="AG52" t="e">
        <f>PLANURI!BW494</f>
        <v>#VALUE!</v>
      </c>
    </row>
    <row r="53" spans="1:33" x14ac:dyDescent="0.2">
      <c r="A53" t="str">
        <f>PLANURI!AX495</f>
        <v>L432.21.05.D1</v>
      </c>
      <c r="B53">
        <f>PLANURI!AY495</f>
        <v>1</v>
      </c>
      <c r="C53" t="str">
        <f>PLANURI!AZ495</f>
        <v>Organe de mașini</v>
      </c>
      <c r="D53">
        <f>PLANURI!BA495</f>
        <v>3</v>
      </c>
      <c r="E53" t="str">
        <f>PLANURI!BB495</f>
        <v>5</v>
      </c>
      <c r="F53" t="str">
        <f>PLANURI!BC495</f>
        <v>E</v>
      </c>
      <c r="G53" t="str">
        <f>PLANURI!BD495</f>
        <v>DI</v>
      </c>
      <c r="H53">
        <f>PLANURI!BE495</f>
        <v>2</v>
      </c>
      <c r="I53">
        <f>PLANURI!BF495</f>
        <v>3</v>
      </c>
      <c r="J53">
        <f>PLANURI!BG495</f>
        <v>5</v>
      </c>
      <c r="K53">
        <f>PLANURI!BH495</f>
        <v>28</v>
      </c>
      <c r="L53">
        <f>PLANURI!BI495</f>
        <v>42</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Științe Inginerești</v>
      </c>
      <c r="AB53">
        <f>PLANURI!C$12</f>
        <v>180</v>
      </c>
      <c r="AC53" t="str">
        <f>PLANURI!H$9</f>
        <v>Mașini și instalații pentru agricultură și industrie alimentară</v>
      </c>
      <c r="AD53">
        <f>PLANURI!A$12</f>
        <v>20</v>
      </c>
      <c r="AE53">
        <f>PLANURI!B$12</f>
        <v>70</v>
      </c>
      <c r="AF53">
        <f>PLANURI!D$12</f>
        <v>60</v>
      </c>
      <c r="AG53" t="str">
        <f>PLANURI!BW495</f>
        <v>2023</v>
      </c>
    </row>
    <row r="54" spans="1:33" x14ac:dyDescent="0.2">
      <c r="A54" t="str">
        <f>PLANURI!AX496</f>
        <v>L432.21.05.D2</v>
      </c>
      <c r="B54">
        <f>PLANURI!AY496</f>
        <v>2</v>
      </c>
      <c r="C54" t="str">
        <f>PLANURI!AZ496</f>
        <v>Actionari hidraulice si pneumatice I</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DD</v>
      </c>
      <c r="X54">
        <f>PLANURI!BU496</f>
        <v>7.1</v>
      </c>
      <c r="Y54">
        <f>PLANURI!BV496</f>
        <v>100</v>
      </c>
      <c r="Z54" t="str">
        <f>PLANURI!A$4</f>
        <v>Facultatea de Mecanică</v>
      </c>
      <c r="AA54" t="str">
        <f>PLANURI!H$6</f>
        <v>Științe Inginerești</v>
      </c>
      <c r="AB54">
        <f>PLANURI!C$12</f>
        <v>180</v>
      </c>
      <c r="AC54" t="str">
        <f>PLANURI!H$9</f>
        <v>Mașini și instalații pentru agricultură și industrie alimentară</v>
      </c>
      <c r="AD54">
        <f>PLANURI!A$12</f>
        <v>20</v>
      </c>
      <c r="AE54">
        <f>PLANURI!B$12</f>
        <v>70</v>
      </c>
      <c r="AF54">
        <f>PLANURI!D$12</f>
        <v>60</v>
      </c>
      <c r="AG54" t="str">
        <f>PLANURI!BW496</f>
        <v>2023</v>
      </c>
    </row>
    <row r="55" spans="1:33" x14ac:dyDescent="0.2">
      <c r="A55" t="str">
        <f>PLANURI!AX497</f>
        <v>L432.21.05.S3</v>
      </c>
      <c r="B55">
        <f>PLANURI!AY497</f>
        <v>3</v>
      </c>
      <c r="C55" t="str">
        <f>PLANURI!AZ497</f>
        <v>Ingineria sistemelor de producție</v>
      </c>
      <c r="D55">
        <f>PLANURI!BA497</f>
        <v>3</v>
      </c>
      <c r="E55" t="str">
        <f>PLANURI!BB497</f>
        <v>5</v>
      </c>
      <c r="F55" t="str">
        <f>PLANURI!BC497</f>
        <v>E</v>
      </c>
      <c r="G55" t="str">
        <f>PLANURI!BD497</f>
        <v>DI</v>
      </c>
      <c r="H55">
        <f>PLANURI!BE497</f>
        <v>2</v>
      </c>
      <c r="I55">
        <f>PLANURI!BF497</f>
        <v>1</v>
      </c>
      <c r="J55">
        <f>PLANURI!BG497</f>
        <v>3</v>
      </c>
      <c r="K55">
        <f>PLANURI!BH497</f>
        <v>28</v>
      </c>
      <c r="L55">
        <f>PLANURI!BI497</f>
        <v>14</v>
      </c>
      <c r="M55">
        <f>PLANURI!BJ497</f>
        <v>42</v>
      </c>
      <c r="N55">
        <f>PLANURI!BK497</f>
        <v>0</v>
      </c>
      <c r="O55">
        <f>PLANURI!BL497</f>
        <v>0</v>
      </c>
      <c r="P55">
        <f>PLANURI!BM497</f>
        <v>0</v>
      </c>
      <c r="Q55">
        <f>PLANURI!BN497</f>
        <v>0</v>
      </c>
      <c r="R55" t="str">
        <f>PLANURI!BO497</f>
        <v>0</v>
      </c>
      <c r="S55">
        <f>PLANURI!BP497</f>
        <v>0</v>
      </c>
      <c r="T55">
        <f>PLANURI!BQ497</f>
        <v>4.0999999999999996</v>
      </c>
      <c r="U55">
        <f>PLANURI!BR497</f>
        <v>58</v>
      </c>
      <c r="V55">
        <f>PLANURI!BS497</f>
        <v>4</v>
      </c>
      <c r="W55" t="str">
        <f>PLANURI!BT497</f>
        <v>DS</v>
      </c>
      <c r="X55">
        <f>PLANURI!BU497</f>
        <v>7.1</v>
      </c>
      <c r="Y55">
        <f>PLANURI!BV497</f>
        <v>100</v>
      </c>
      <c r="Z55" t="str">
        <f>PLANURI!A$4</f>
        <v>Facultatea de Mecanică</v>
      </c>
      <c r="AA55" t="str">
        <f>PLANURI!H$6</f>
        <v>Științe Inginerești</v>
      </c>
      <c r="AB55">
        <f>PLANURI!C$12</f>
        <v>180</v>
      </c>
      <c r="AC55" t="str">
        <f>PLANURI!H$9</f>
        <v>Mașini și instalații pentru agricultură și industrie alimentară</v>
      </c>
      <c r="AD55">
        <f>PLANURI!A$12</f>
        <v>20</v>
      </c>
      <c r="AE55">
        <f>PLANURI!B$12</f>
        <v>70</v>
      </c>
      <c r="AF55">
        <f>PLANURI!D$12</f>
        <v>60</v>
      </c>
      <c r="AG55" t="str">
        <f>PLANURI!BW497</f>
        <v>2023</v>
      </c>
    </row>
    <row r="56" spans="1:33" x14ac:dyDescent="0.2">
      <c r="A56" t="str">
        <f>PLANURI!AX498</f>
        <v>L432.21.05.C4</v>
      </c>
      <c r="B56">
        <f>PLANURI!AY498</f>
        <v>4</v>
      </c>
      <c r="C56" t="str">
        <f>PLANURI!AZ498</f>
        <v>Economie generala</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180</v>
      </c>
      <c r="AC56" t="str">
        <f>PLANURI!H$9</f>
        <v>Mașini și instalații pentru agricultură și industrie alimentară</v>
      </c>
      <c r="AD56">
        <f>PLANURI!A$12</f>
        <v>20</v>
      </c>
      <c r="AE56">
        <f>PLANURI!B$12</f>
        <v>70</v>
      </c>
      <c r="AF56">
        <f>PLANURI!D$12</f>
        <v>60</v>
      </c>
      <c r="AG56" t="str">
        <f>PLANURI!BW498</f>
        <v>2023</v>
      </c>
    </row>
    <row r="57" spans="1:33" x14ac:dyDescent="0.2">
      <c r="A57" t="str">
        <f>PLANURI!AX499</f>
        <v>L432.21.05.D5</v>
      </c>
      <c r="B57">
        <f>PLANURI!AY499</f>
        <v>5</v>
      </c>
      <c r="C57" t="str">
        <f>PLANURI!AZ499</f>
        <v>Metoda elementului finit</v>
      </c>
      <c r="D57">
        <f>PLANURI!BA499</f>
        <v>3</v>
      </c>
      <c r="E57" t="str">
        <f>PLANURI!BB499</f>
        <v>5</v>
      </c>
      <c r="F57" t="str">
        <f>PLANURI!BC499</f>
        <v>D</v>
      </c>
      <c r="G57" t="str">
        <f>PLANURI!BD499</f>
        <v>DI</v>
      </c>
      <c r="H57">
        <f>PLANURI!BE499</f>
        <v>1</v>
      </c>
      <c r="I57">
        <f>PLANURI!BF499</f>
        <v>3</v>
      </c>
      <c r="J57">
        <f>PLANURI!BG499</f>
        <v>4</v>
      </c>
      <c r="K57">
        <f>PLANURI!BH499</f>
        <v>14</v>
      </c>
      <c r="L57">
        <f>PLANURI!BI499</f>
        <v>42</v>
      </c>
      <c r="M57">
        <f>PLANURI!BJ499</f>
        <v>56</v>
      </c>
      <c r="N57">
        <f>PLANURI!BK499</f>
        <v>0</v>
      </c>
      <c r="O57">
        <f>PLANURI!BL499</f>
        <v>0</v>
      </c>
      <c r="P57">
        <f>PLANURI!BM499</f>
        <v>0</v>
      </c>
      <c r="Q57">
        <f>PLANURI!BN499</f>
        <v>0</v>
      </c>
      <c r="R57" t="str">
        <f>PLANURI!BO499</f>
        <v>0</v>
      </c>
      <c r="S57">
        <f>PLANURI!BP499</f>
        <v>0</v>
      </c>
      <c r="T57">
        <f>PLANURI!BQ499</f>
        <v>4.9000000000000004</v>
      </c>
      <c r="U57">
        <f>PLANURI!BR499</f>
        <v>69</v>
      </c>
      <c r="V57">
        <f>PLANURI!BS499</f>
        <v>5</v>
      </c>
      <c r="W57" t="str">
        <f>PLANURI!BT499</f>
        <v>DD</v>
      </c>
      <c r="X57">
        <f>PLANURI!BU499</f>
        <v>8.9</v>
      </c>
      <c r="Y57">
        <f>PLANURI!BV499</f>
        <v>125</v>
      </c>
      <c r="Z57" t="str">
        <f>PLANURI!A$4</f>
        <v>Facultatea de Mecanică</v>
      </c>
      <c r="AA57" t="str">
        <f>PLANURI!H$6</f>
        <v>Științe Inginerești</v>
      </c>
      <c r="AB57">
        <f>PLANURI!C$12</f>
        <v>180</v>
      </c>
      <c r="AC57" t="str">
        <f>PLANURI!H$9</f>
        <v>Mașini și instalații pentru agricultură și industrie alimentară</v>
      </c>
      <c r="AD57">
        <f>PLANURI!A$12</f>
        <v>20</v>
      </c>
      <c r="AE57">
        <f>PLANURI!B$12</f>
        <v>70</v>
      </c>
      <c r="AF57">
        <f>PLANURI!D$12</f>
        <v>60</v>
      </c>
      <c r="AG57" t="str">
        <f>PLANURI!BW499</f>
        <v>2023</v>
      </c>
    </row>
    <row r="58" spans="1:33" x14ac:dyDescent="0.2">
      <c r="A58" t="str">
        <f>PLANURI!AX500</f>
        <v>L432.21.05.D6</v>
      </c>
      <c r="B58">
        <f>PLANURI!AY500</f>
        <v>6</v>
      </c>
      <c r="C58" t="str">
        <f>PLANURI!AZ500</f>
        <v xml:space="preserve">Mașini unelte si prelucrari prin aschiere </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3.1</v>
      </c>
      <c r="U58">
        <f>PLANURI!BR500</f>
        <v>44</v>
      </c>
      <c r="V58">
        <f>PLANURI!BS500</f>
        <v>4</v>
      </c>
      <c r="W58" t="str">
        <f>PLANURI!BT500</f>
        <v>DD</v>
      </c>
      <c r="X58">
        <f>PLANURI!BU500</f>
        <v>7.1</v>
      </c>
      <c r="Y58">
        <f>PLANURI!BV500</f>
        <v>100</v>
      </c>
      <c r="Z58" t="str">
        <f>PLANURI!A$4</f>
        <v>Facultatea de Mecanică</v>
      </c>
      <c r="AA58" t="str">
        <f>PLANURI!H$6</f>
        <v>Științe Inginerești</v>
      </c>
      <c r="AB58">
        <f>PLANURI!C$12</f>
        <v>180</v>
      </c>
      <c r="AC58" t="str">
        <f>PLANURI!H$9</f>
        <v>Mașini și instalații pentru agricultură și industrie alimentară</v>
      </c>
      <c r="AD58">
        <f>PLANURI!A$12</f>
        <v>20</v>
      </c>
      <c r="AE58">
        <f>PLANURI!B$12</f>
        <v>70</v>
      </c>
      <c r="AF58">
        <f>PLANURI!D$12</f>
        <v>60</v>
      </c>
      <c r="AG58" t="str">
        <f>PLANURI!BW500</f>
        <v>2023</v>
      </c>
    </row>
    <row r="59" spans="1:33" x14ac:dyDescent="0.2">
      <c r="A59" t="str">
        <f>PLANURI!AX501</f>
        <v>L432.21.05.S7</v>
      </c>
      <c r="B59">
        <f>PLANURI!AY501</f>
        <v>7</v>
      </c>
      <c r="C59" t="str">
        <f>PLANURI!AZ501</f>
        <v>Mecanica fluidelor și turbomașini</v>
      </c>
      <c r="D59">
        <f>PLANURI!BA501</f>
        <v>3</v>
      </c>
      <c r="E59" t="str">
        <f>PLANURI!BB501</f>
        <v>5</v>
      </c>
      <c r="F59" t="str">
        <f>PLANURI!BC501</f>
        <v>E</v>
      </c>
      <c r="G59" t="str">
        <f>PLANURI!BD501</f>
        <v>DI</v>
      </c>
      <c r="H59">
        <f>PLANURI!BE501</f>
        <v>2</v>
      </c>
      <c r="I59">
        <f>PLANURI!BF501</f>
        <v>3</v>
      </c>
      <c r="J59">
        <f>PLANURI!BG501</f>
        <v>5</v>
      </c>
      <c r="K59">
        <f>PLANURI!BH501</f>
        <v>28</v>
      </c>
      <c r="L59">
        <f>PLANURI!BI501</f>
        <v>42</v>
      </c>
      <c r="M59">
        <f>PLANURI!BJ501</f>
        <v>70</v>
      </c>
      <c r="N59">
        <f>PLANURI!BK501</f>
        <v>0</v>
      </c>
      <c r="O59">
        <f>PLANURI!BL501</f>
        <v>0</v>
      </c>
      <c r="P59">
        <f>PLANURI!BM501</f>
        <v>0</v>
      </c>
      <c r="Q59">
        <f>PLANURI!BN501</f>
        <v>0</v>
      </c>
      <c r="R59" t="str">
        <f>PLANURI!BO501</f>
        <v>0</v>
      </c>
      <c r="S59">
        <f>PLANURI!BP501</f>
        <v>0</v>
      </c>
      <c r="T59">
        <f>PLANURI!BQ501</f>
        <v>3.9</v>
      </c>
      <c r="U59">
        <f>PLANURI!BR501</f>
        <v>55</v>
      </c>
      <c r="V59">
        <f>PLANURI!BS501</f>
        <v>5</v>
      </c>
      <c r="W59" t="str">
        <f>PLANURI!BT501</f>
        <v>DS</v>
      </c>
      <c r="X59">
        <f>PLANURI!BU501</f>
        <v>8.9</v>
      </c>
      <c r="Y59">
        <f>PLANURI!BV501</f>
        <v>125</v>
      </c>
      <c r="Z59" t="str">
        <f>PLANURI!A$4</f>
        <v>Facultatea de Mecanică</v>
      </c>
      <c r="AA59" t="str">
        <f>PLANURI!H$6</f>
        <v>Științe Inginerești</v>
      </c>
      <c r="AB59">
        <f>PLANURI!C$12</f>
        <v>180</v>
      </c>
      <c r="AC59" t="str">
        <f>PLANURI!H$9</f>
        <v>Mașini și instalații pentru agricultură și industrie alimentară</v>
      </c>
      <c r="AD59">
        <f>PLANURI!A$12</f>
        <v>20</v>
      </c>
      <c r="AE59">
        <f>PLANURI!B$12</f>
        <v>70</v>
      </c>
      <c r="AF59">
        <f>PLANURI!D$12</f>
        <v>60</v>
      </c>
      <c r="AG59" t="str">
        <f>PLANURI!BW501</f>
        <v>2023</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180</v>
      </c>
      <c r="AC60" t="str">
        <f>PLANURI!H$9</f>
        <v>Mașini și instalații pentru agricultură și industrie alimentară</v>
      </c>
      <c r="AD60">
        <f>PLANURI!A$12</f>
        <v>20</v>
      </c>
      <c r="AE60">
        <f>PLANURI!B$12</f>
        <v>70</v>
      </c>
      <c r="AF60">
        <f>PLANURI!D$12</f>
        <v>60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180</v>
      </c>
      <c r="AC61" t="str">
        <f>PLANURI!H$9</f>
        <v>Mașini și instalații pentru agricultură și industrie alimentară</v>
      </c>
      <c r="AD61">
        <f>PLANURI!A$12</f>
        <v>20</v>
      </c>
      <c r="AE61">
        <f>PLANURI!B$12</f>
        <v>70</v>
      </c>
      <c r="AF61">
        <f>PLANURI!D$12</f>
        <v>60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180</v>
      </c>
      <c r="AC62" t="str">
        <f>PLANURI!H$9</f>
        <v>Mașini și instalații pentru agricultură și industrie alimentară</v>
      </c>
      <c r="AD62">
        <f>PLANURI!A$12</f>
        <v>20</v>
      </c>
      <c r="AE62">
        <f>PLANURI!B$12</f>
        <v>70</v>
      </c>
      <c r="AF62">
        <f>PLANURI!D$12</f>
        <v>60</v>
      </c>
      <c r="AG62" t="str">
        <f>PLANURI!BW504</f>
        <v/>
      </c>
    </row>
    <row r="63" spans="1:33" x14ac:dyDescent="0.2">
      <c r="A63" t="str">
        <f>PLANURI!AX505</f>
        <v>L432.21.05.11-ij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180</v>
      </c>
      <c r="AC63" t="str">
        <f>PLANURI!H$9</f>
        <v>Mașini și instalații pentru agricultură și industrie alimentară</v>
      </c>
      <c r="AD63">
        <f>PLANURI!A$12</f>
        <v>20</v>
      </c>
      <c r="AE63">
        <f>PLANURI!B$12</f>
        <v>70</v>
      </c>
      <c r="AF63">
        <f>PLANURI!D$12</f>
        <v>60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de Mecanică</v>
      </c>
      <c r="AA64" t="str">
        <f>PLANURI!H$6</f>
        <v>Științe Inginerești</v>
      </c>
      <c r="AB64">
        <f>PLANURI!C$12</f>
        <v>180</v>
      </c>
      <c r="AC64" t="str">
        <f>PLANURI!H$9</f>
        <v>Mașini și instalații pentru agricultură și industrie alimentară</v>
      </c>
      <c r="AD64">
        <f>PLANURI!A$12</f>
        <v>20</v>
      </c>
      <c r="AE64">
        <f>PLANURI!B$12</f>
        <v>70</v>
      </c>
      <c r="AF64">
        <f>PLANURI!D$12</f>
        <v>60</v>
      </c>
      <c r="AG64" t="str">
        <f>PLANURI!BW506</f>
        <v/>
      </c>
    </row>
    <row r="65" spans="1:33" x14ac:dyDescent="0.2">
      <c r="A65" t="str">
        <f>PLANURI!AX507</f>
        <v>L432.21.06.D1</v>
      </c>
      <c r="B65">
        <f>PLANURI!AY507</f>
        <v>1</v>
      </c>
      <c r="C65" t="str">
        <f>PLANURI!AZ507</f>
        <v>Electronică aplicată</v>
      </c>
      <c r="D65">
        <f>PLANURI!BA507</f>
        <v>3</v>
      </c>
      <c r="E65" t="str">
        <f>PLANURI!BB507</f>
        <v>6</v>
      </c>
      <c r="F65" t="str">
        <f>PLANURI!BC507</f>
        <v>E</v>
      </c>
      <c r="G65" t="str">
        <f>PLANURI!BD507</f>
        <v>DI</v>
      </c>
      <c r="H65">
        <f>PLANURI!BE507</f>
        <v>2</v>
      </c>
      <c r="I65">
        <f>PLANURI!BF507</f>
        <v>1</v>
      </c>
      <c r="J65">
        <f>PLANURI!BG507</f>
        <v>3</v>
      </c>
      <c r="K65">
        <f>PLANURI!BH507</f>
        <v>28</v>
      </c>
      <c r="L65">
        <f>PLANURI!BI507</f>
        <v>14</v>
      </c>
      <c r="M65">
        <f>PLANURI!BJ507</f>
        <v>42</v>
      </c>
      <c r="N65">
        <f>PLANURI!BK507</f>
        <v>0</v>
      </c>
      <c r="O65">
        <f>PLANURI!BL507</f>
        <v>0</v>
      </c>
      <c r="P65">
        <f>PLANURI!BM507</f>
        <v>0</v>
      </c>
      <c r="Q65">
        <f>PLANURI!BN507</f>
        <v>0</v>
      </c>
      <c r="R65" t="str">
        <f>PLANURI!BO507</f>
        <v>0</v>
      </c>
      <c r="S65">
        <f>PLANURI!BP507</f>
        <v>0</v>
      </c>
      <c r="T65">
        <f>PLANURI!BQ507</f>
        <v>2.4</v>
      </c>
      <c r="U65">
        <f>PLANURI!BR507</f>
        <v>33</v>
      </c>
      <c r="V65">
        <f>PLANURI!BS507</f>
        <v>3</v>
      </c>
      <c r="W65" t="str">
        <f>PLANURI!BT507</f>
        <v>DD</v>
      </c>
      <c r="X65">
        <f>PLANURI!BU507</f>
        <v>5.4</v>
      </c>
      <c r="Y65">
        <f>PLANURI!BV507</f>
        <v>75</v>
      </c>
      <c r="Z65" t="str">
        <f>PLANURI!A$4</f>
        <v>Facultatea de Mecanică</v>
      </c>
      <c r="AA65" t="str">
        <f>PLANURI!H$6</f>
        <v>Științe Inginerești</v>
      </c>
      <c r="AB65">
        <f>PLANURI!C$12</f>
        <v>180</v>
      </c>
      <c r="AC65" t="str">
        <f>PLANURI!H$9</f>
        <v>Mașini și instalații pentru agricultură și industrie alimentară</v>
      </c>
      <c r="AD65">
        <f>PLANURI!A$12</f>
        <v>20</v>
      </c>
      <c r="AE65">
        <f>PLANURI!B$12</f>
        <v>70</v>
      </c>
      <c r="AF65">
        <f>PLANURI!D$12</f>
        <v>60</v>
      </c>
      <c r="AG65" t="str">
        <f>PLANURI!BW507</f>
        <v>2023</v>
      </c>
    </row>
    <row r="66" spans="1:33" x14ac:dyDescent="0.2">
      <c r="A66" t="str">
        <f>PLANURI!AX508</f>
        <v>L432.21.06.D2-ij</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Facultatea de Mecanică</v>
      </c>
      <c r="AA66" t="str">
        <f>PLANURI!H$6</f>
        <v>Științe Inginerești</v>
      </c>
      <c r="AB66">
        <f>PLANURI!C$12</f>
        <v>180</v>
      </c>
      <c r="AC66" t="str">
        <f>PLANURI!H$9</f>
        <v>Mașini și instalații pentru agricultură și industrie alimentară</v>
      </c>
      <c r="AD66">
        <f>PLANURI!A$12</f>
        <v>20</v>
      </c>
      <c r="AE66">
        <f>PLANURI!B$12</f>
        <v>70</v>
      </c>
      <c r="AF66">
        <f>PLANURI!D$12</f>
        <v>60</v>
      </c>
      <c r="AG66" t="str">
        <f>PLANURI!BW508</f>
        <v/>
      </c>
    </row>
    <row r="67" spans="1:33" x14ac:dyDescent="0.2">
      <c r="A67" t="str">
        <f>PLANURI!AX509</f>
        <v>L432.21.06.D3-ij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Facultatea de Mecanică</v>
      </c>
      <c r="AA67" t="str">
        <f>PLANURI!H$6</f>
        <v>Științe Inginerești</v>
      </c>
      <c r="AB67">
        <f>PLANURI!C$12</f>
        <v>180</v>
      </c>
      <c r="AC67" t="str">
        <f>PLANURI!H$9</f>
        <v>Mașini și instalații pentru agricultură și industrie alimentară</v>
      </c>
      <c r="AD67">
        <f>PLANURI!A$12</f>
        <v>20</v>
      </c>
      <c r="AE67">
        <f>PLANURI!B$12</f>
        <v>70</v>
      </c>
      <c r="AF67">
        <f>PLANURI!D$12</f>
        <v>60</v>
      </c>
      <c r="AG67" t="str">
        <f>PLANURI!BW509</f>
        <v/>
      </c>
    </row>
    <row r="68" spans="1:33" x14ac:dyDescent="0.2">
      <c r="A68" t="str">
        <f>PLANURI!AX510</f>
        <v>L432.21.06.S4</v>
      </c>
      <c r="B68">
        <f>PLANURI!AY510</f>
        <v>4</v>
      </c>
      <c r="C68" t="str">
        <f>PLANURI!AZ510</f>
        <v>Dinamica structurilor mecanice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DS</v>
      </c>
      <c r="X68">
        <f>PLANURI!BU510</f>
        <v>7.1</v>
      </c>
      <c r="Y68">
        <f>PLANURI!BV510</f>
        <v>100</v>
      </c>
      <c r="Z68" t="str">
        <f>PLANURI!A$4</f>
        <v>Facultatea de Mecanică</v>
      </c>
      <c r="AA68" t="str">
        <f>PLANURI!H$6</f>
        <v>Științe Inginerești</v>
      </c>
      <c r="AB68">
        <f>PLANURI!C$12</f>
        <v>180</v>
      </c>
      <c r="AC68" t="str">
        <f>PLANURI!H$9</f>
        <v>Mașini și instalații pentru agricultură și industrie alimentară</v>
      </c>
      <c r="AD68">
        <f>PLANURI!A$12</f>
        <v>20</v>
      </c>
      <c r="AE68">
        <f>PLANURI!B$12</f>
        <v>70</v>
      </c>
      <c r="AF68">
        <f>PLANURI!D$12</f>
        <v>60</v>
      </c>
      <c r="AG68" t="str">
        <f>PLANURI!BW510</f>
        <v>2023</v>
      </c>
    </row>
    <row r="69" spans="1:33" x14ac:dyDescent="0.2">
      <c r="A69" t="str">
        <f>PLANURI!AX511</f>
        <v>L432.21.06.S5</v>
      </c>
      <c r="B69">
        <f>PLANURI!AY511</f>
        <v>5</v>
      </c>
      <c r="C69" t="str">
        <f>PLANURI!AZ511</f>
        <v>Modelarea si simularea sistemelor mecanice</v>
      </c>
      <c r="D69">
        <f>PLANURI!BA511</f>
        <v>3</v>
      </c>
      <c r="E69" t="str">
        <f>PLANURI!BB511</f>
        <v>6</v>
      </c>
      <c r="F69" t="str">
        <f>PLANURI!BC511</f>
        <v>D</v>
      </c>
      <c r="G69" t="str">
        <f>PLANURI!BD511</f>
        <v>DI</v>
      </c>
      <c r="H69">
        <f>PLANURI!BE511</f>
        <v>2</v>
      </c>
      <c r="I69">
        <f>PLANURI!BF511</f>
        <v>1.5</v>
      </c>
      <c r="J69">
        <f>PLANURI!BG511</f>
        <v>3.5</v>
      </c>
      <c r="K69">
        <f>PLANURI!BH511</f>
        <v>28</v>
      </c>
      <c r="L69">
        <f>PLANURI!BI511</f>
        <v>21</v>
      </c>
      <c r="M69">
        <f>PLANURI!BJ511</f>
        <v>49</v>
      </c>
      <c r="N69">
        <f>PLANURI!BK511</f>
        <v>0</v>
      </c>
      <c r="O69">
        <f>PLANURI!BL511</f>
        <v>0</v>
      </c>
      <c r="P69">
        <f>PLANURI!BM511</f>
        <v>0</v>
      </c>
      <c r="Q69">
        <f>PLANURI!BN511</f>
        <v>0</v>
      </c>
      <c r="R69" t="str">
        <f>PLANURI!BO511</f>
        <v>0</v>
      </c>
      <c r="S69">
        <f>PLANURI!BP511</f>
        <v>0</v>
      </c>
      <c r="T69">
        <f>PLANURI!BQ511</f>
        <v>1.9</v>
      </c>
      <c r="U69">
        <f>PLANURI!BR511</f>
        <v>26</v>
      </c>
      <c r="V69">
        <f>PLANURI!BS511</f>
        <v>3</v>
      </c>
      <c r="W69" t="str">
        <f>PLANURI!BT511</f>
        <v>DS</v>
      </c>
      <c r="X69">
        <f>PLANURI!BU511</f>
        <v>5.4</v>
      </c>
      <c r="Y69">
        <f>PLANURI!BV511</f>
        <v>75</v>
      </c>
      <c r="Z69" t="str">
        <f>PLANURI!A$4</f>
        <v>Facultatea de Mecanică</v>
      </c>
      <c r="AA69" t="str">
        <f>PLANURI!H$6</f>
        <v>Științe Inginerești</v>
      </c>
      <c r="AB69">
        <f>PLANURI!C$12</f>
        <v>180</v>
      </c>
      <c r="AC69" t="str">
        <f>PLANURI!H$9</f>
        <v>Mașini și instalații pentru agricultură și industrie alimentară</v>
      </c>
      <c r="AD69">
        <f>PLANURI!A$12</f>
        <v>20</v>
      </c>
      <c r="AE69">
        <f>PLANURI!B$12</f>
        <v>70</v>
      </c>
      <c r="AF69">
        <f>PLANURI!D$12</f>
        <v>60</v>
      </c>
      <c r="AG69" t="str">
        <f>PLANURI!BW511</f>
        <v>2023</v>
      </c>
    </row>
    <row r="70" spans="1:33" x14ac:dyDescent="0.2">
      <c r="A70" t="str">
        <f>PLANURI!AX512</f>
        <v>L432.21.06.D6</v>
      </c>
      <c r="B70">
        <f>PLANURI!AY512</f>
        <v>6</v>
      </c>
      <c r="C70" t="str">
        <f>PLANURI!AZ512</f>
        <v>Tehnologii de fabricație</v>
      </c>
      <c r="D70">
        <f>PLANURI!BA512</f>
        <v>3</v>
      </c>
      <c r="E70" t="str">
        <f>PLANURI!BB512</f>
        <v>6</v>
      </c>
      <c r="F70" t="str">
        <f>PLANURI!BC512</f>
        <v>E</v>
      </c>
      <c r="G70" t="str">
        <f>PLANURI!BD512</f>
        <v>DI</v>
      </c>
      <c r="H70">
        <f>PLANURI!WL512</f>
        <v>0</v>
      </c>
      <c r="I70">
        <f>PLANURI!BF512</f>
        <v>2</v>
      </c>
      <c r="J70">
        <f>PLANURI!BG512</f>
        <v>4</v>
      </c>
      <c r="K70">
        <f>PLANURI!BH512</f>
        <v>28</v>
      </c>
      <c r="L70">
        <f>PLANURI!BI512</f>
        <v>28</v>
      </c>
      <c r="M70">
        <f>PLANURI!BJ512</f>
        <v>56</v>
      </c>
      <c r="N70">
        <f>PLANURI!BK512</f>
        <v>0</v>
      </c>
      <c r="O70">
        <f>PLANURI!BL512</f>
        <v>0</v>
      </c>
      <c r="P70">
        <f>PLANURI!BM512</f>
        <v>0</v>
      </c>
      <c r="Q70">
        <f>PLANURI!BN512</f>
        <v>0</v>
      </c>
      <c r="R70" t="str">
        <f>PLANURI!BO512</f>
        <v>0</v>
      </c>
      <c r="S70">
        <f>PLANURI!BP512</f>
        <v>0</v>
      </c>
      <c r="T70">
        <f>PLANURI!BQ512</f>
        <v>3.1</v>
      </c>
      <c r="U70">
        <f>PLANURI!BR512</f>
        <v>44</v>
      </c>
      <c r="V70">
        <f>PLANURI!BS512</f>
        <v>4</v>
      </c>
      <c r="W70" t="str">
        <f>PLANURI!BT512</f>
        <v>DD</v>
      </c>
      <c r="X70">
        <f>PLANURI!BU512</f>
        <v>7.1</v>
      </c>
      <c r="Y70">
        <f>PLANURI!BV512</f>
        <v>100</v>
      </c>
      <c r="Z70" t="str">
        <f>PLANURI!A$4</f>
        <v>Facultatea de Mecanică</v>
      </c>
      <c r="AA70" t="str">
        <f>PLANURI!H$6</f>
        <v>Științe Inginerești</v>
      </c>
      <c r="AB70">
        <f>PLANURI!C$12</f>
        <v>180</v>
      </c>
      <c r="AC70" t="str">
        <f>PLANURI!H$9</f>
        <v>Mașini și instalații pentru agricultură și industrie alimentară</v>
      </c>
      <c r="AD70">
        <f>PLANURI!A$12</f>
        <v>20</v>
      </c>
      <c r="AE70">
        <f>PLANURI!B$12</f>
        <v>70</v>
      </c>
      <c r="AF70">
        <f>PLANURI!D$12</f>
        <v>60</v>
      </c>
      <c r="AG70" t="str">
        <f>PLANURI!BW512</f>
        <v>2023</v>
      </c>
    </row>
    <row r="71" spans="1:33" x14ac:dyDescent="0.2">
      <c r="A71" t="str">
        <f>PLANURI!AX513</f>
        <v>L432.21.06.S7-ij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180</v>
      </c>
      <c r="AC71" t="str">
        <f>PLANURI!H$9</f>
        <v>Mașini și instalații pentru agricultură și industrie alimentară</v>
      </c>
      <c r="AD71">
        <f>PLANURI!A$12</f>
        <v>20</v>
      </c>
      <c r="AE71">
        <f>PLANURI!B$12</f>
        <v>70</v>
      </c>
      <c r="AF71">
        <f>PLANURI!D$12</f>
        <v>60</v>
      </c>
      <c r="AG71" t="str">
        <f>PLANURI!BW513</f>
        <v/>
      </c>
    </row>
    <row r="72" spans="1:33" x14ac:dyDescent="0.2">
      <c r="A72" t="str">
        <f>PLANURI!AX514</f>
        <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180</v>
      </c>
      <c r="AC72" t="str">
        <f>PLANURI!H$9</f>
        <v>Mașini și instalații pentru agricultură și industrie alimentară</v>
      </c>
      <c r="AD72">
        <f>PLANURI!A$12</f>
        <v>20</v>
      </c>
      <c r="AE72">
        <f>PLANURI!B$12</f>
        <v>70</v>
      </c>
      <c r="AF72">
        <f>PLANURI!D$12</f>
        <v>60</v>
      </c>
      <c r="AG72" t="str">
        <f>PLANURI!BW514</f>
        <v/>
      </c>
    </row>
    <row r="73" spans="1:33" x14ac:dyDescent="0.2">
      <c r="A73" t="str">
        <f>PLANURI!AX515</f>
        <v>L432.21.06.S9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180</v>
      </c>
      <c r="AC73" t="str">
        <f>PLANURI!H$9</f>
        <v>Mașini și instalații pentru agricultură și industrie alimentară</v>
      </c>
      <c r="AD73">
        <f>PLANURI!A$12</f>
        <v>20</v>
      </c>
      <c r="AE73">
        <f>PLANURI!B$12</f>
        <v>70</v>
      </c>
      <c r="AF73">
        <f>PLANURI!D$12</f>
        <v>60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180</v>
      </c>
      <c r="AC74" t="str">
        <f>PLANURI!H$9</f>
        <v>Mașini și instalații pentru agricultură și industrie alimentară</v>
      </c>
      <c r="AD74">
        <f>PLANURI!A$12</f>
        <v>20</v>
      </c>
      <c r="AE74">
        <f>PLANURI!B$12</f>
        <v>70</v>
      </c>
      <c r="AF74">
        <f>PLANURI!D$12</f>
        <v>60</v>
      </c>
      <c r="AG74" t="str">
        <f>PLANURI!BW516</f>
        <v/>
      </c>
    </row>
    <row r="75" spans="1:33" x14ac:dyDescent="0.2">
      <c r="A75" t="str">
        <f>PLANURI!AX517</f>
        <v>L432.21.06.11-ij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180</v>
      </c>
      <c r="AC75" t="str">
        <f>PLANURI!H$9</f>
        <v>Mașini și instalații pentru agricultură și industrie alimentară</v>
      </c>
      <c r="AD75">
        <f>PLANURI!A$12</f>
        <v>20</v>
      </c>
      <c r="AE75">
        <f>PLANURI!B$12</f>
        <v>70</v>
      </c>
      <c r="AF75">
        <f>PLANURI!D$12</f>
        <v>60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14</v>
      </c>
      <c r="W76">
        <f>PLANURI!BT518</f>
        <v>0</v>
      </c>
      <c r="X76">
        <f>PLANURI!BU518</f>
        <v>0</v>
      </c>
      <c r="Y76">
        <f>PLANURI!BV518</f>
        <v>0</v>
      </c>
      <c r="Z76" t="str">
        <f>PLANURI!A$4</f>
        <v>Facultatea de Mecanică</v>
      </c>
      <c r="AA76" t="str">
        <f>PLANURI!H$6</f>
        <v>Științe Inginerești</v>
      </c>
      <c r="AB76">
        <f>PLANURI!C$12</f>
        <v>180</v>
      </c>
      <c r="AC76" t="str">
        <f>PLANURI!H$9</f>
        <v>Mașini și instalații pentru agricultură și industrie alimentară</v>
      </c>
      <c r="AD76">
        <f>PLANURI!A$12</f>
        <v>20</v>
      </c>
      <c r="AE76">
        <f>PLANURI!B$12</f>
        <v>70</v>
      </c>
      <c r="AF76">
        <f>PLANURI!D$12</f>
        <v>60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180</v>
      </c>
      <c r="AC77" t="str">
        <f>PLANURI!H$9</f>
        <v>Mașini și instalații pentru agricultură și industrie alimentară</v>
      </c>
      <c r="AD77">
        <f>PLANURI!A$12</f>
        <v>20</v>
      </c>
      <c r="AE77">
        <f>PLANURI!B$12</f>
        <v>70</v>
      </c>
      <c r="AF77">
        <f>PLANURI!D$12</f>
        <v>60</v>
      </c>
      <c r="AG77" t="e">
        <f>PLANURI!BW519</f>
        <v>#VALUE!</v>
      </c>
    </row>
    <row r="78" spans="1:33" x14ac:dyDescent="0.2">
      <c r="A78" t="str">
        <f>PLANURI!AX520</f>
        <v>L432.21.07.C1</v>
      </c>
      <c r="B78">
        <f>PLANURI!AY520</f>
        <v>1</v>
      </c>
      <c r="C78" t="str">
        <f>PLANURI!AZ520</f>
        <v>Management</v>
      </c>
      <c r="D78">
        <f>PLANURI!BA520</f>
        <v>4</v>
      </c>
      <c r="E78" t="str">
        <f>PLANURI!BB520</f>
        <v>7</v>
      </c>
      <c r="F78" t="str">
        <f>PLANURI!BC520</f>
        <v>D</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1.4</v>
      </c>
      <c r="U78">
        <f>PLANURI!BR520</f>
        <v>19</v>
      </c>
      <c r="V78">
        <f>PLANURI!BS520</f>
        <v>3</v>
      </c>
      <c r="W78" t="str">
        <f>PLANURI!BT520</f>
        <v>DC</v>
      </c>
      <c r="X78">
        <f>PLANURI!BU520</f>
        <v>5.4</v>
      </c>
      <c r="Y78">
        <f>PLANURI!BV520</f>
        <v>75</v>
      </c>
      <c r="Z78" t="str">
        <f>PLANURI!A$4</f>
        <v>Facultatea de Mecanică</v>
      </c>
      <c r="AA78" t="str">
        <f>PLANURI!H$6</f>
        <v>Științe Inginerești</v>
      </c>
      <c r="AB78">
        <f>PLANURI!C$12</f>
        <v>180</v>
      </c>
      <c r="AC78" t="str">
        <f>PLANURI!H$9</f>
        <v>Mașini și instalații pentru agricultură și industrie alimentară</v>
      </c>
      <c r="AD78">
        <f>PLANURI!A$12</f>
        <v>20</v>
      </c>
      <c r="AE78">
        <f>PLANURI!B$12</f>
        <v>70</v>
      </c>
      <c r="AF78">
        <f>PLANURI!D$12</f>
        <v>60</v>
      </c>
      <c r="AG78" t="str">
        <f>PLANURI!BW520</f>
        <v>2024</v>
      </c>
    </row>
    <row r="79" spans="1:33" x14ac:dyDescent="0.2">
      <c r="A79" t="str">
        <f>PLANURI!AX521</f>
        <v>L432.21.07.S2-ij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180</v>
      </c>
      <c r="AC79" t="str">
        <f>PLANURI!H$9</f>
        <v>Mașini și instalații pentru agricultură și industrie alimentară</v>
      </c>
      <c r="AD79">
        <f>PLANURI!A$12</f>
        <v>20</v>
      </c>
      <c r="AE79">
        <f>PLANURI!B$12</f>
        <v>70</v>
      </c>
      <c r="AF79">
        <f>PLANURI!D$12</f>
        <v>60</v>
      </c>
      <c r="AG79" t="str">
        <f>PLANURI!BW521</f>
        <v/>
      </c>
    </row>
    <row r="80" spans="1:33" x14ac:dyDescent="0.2">
      <c r="A80" t="str">
        <f>PLANURI!AX522</f>
        <v>L432.21.07.S3-ij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Științe Inginerești</v>
      </c>
      <c r="AB80">
        <f>PLANURI!C$12</f>
        <v>180</v>
      </c>
      <c r="AC80" t="str">
        <f>PLANURI!H$9</f>
        <v>Mașini și instalații pentru agricultură și industrie alimentară</v>
      </c>
      <c r="AD80">
        <f>PLANURI!A$12</f>
        <v>20</v>
      </c>
      <c r="AE80">
        <f>PLANURI!B$12</f>
        <v>70</v>
      </c>
      <c r="AF80">
        <f>PLANURI!D$12</f>
        <v>60</v>
      </c>
      <c r="AG80" t="str">
        <f>PLANURI!BW522</f>
        <v/>
      </c>
    </row>
    <row r="81" spans="1:33" x14ac:dyDescent="0.2">
      <c r="A81" t="str">
        <f>PLANURI!AX523</f>
        <v>L432.21.07.S4-ij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180</v>
      </c>
      <c r="AC81" t="str">
        <f>PLANURI!H$9</f>
        <v>Mașini și instalații pentru agricultură și industrie alimentară</v>
      </c>
      <c r="AD81">
        <f>PLANURI!A$12</f>
        <v>20</v>
      </c>
      <c r="AE81">
        <f>PLANURI!B$12</f>
        <v>70</v>
      </c>
      <c r="AF81">
        <f>PLANURI!D$12</f>
        <v>60</v>
      </c>
      <c r="AG81" t="str">
        <f>PLANURI!BW523</f>
        <v/>
      </c>
    </row>
    <row r="82" spans="1:33" x14ac:dyDescent="0.2">
      <c r="A82" t="str">
        <f>PLANURI!AX524</f>
        <v>L432.21.07.S5-ij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180</v>
      </c>
      <c r="AC82" t="str">
        <f>PLANURI!H$9</f>
        <v>Mașini și instalații pentru agricultură și industrie alimentară</v>
      </c>
      <c r="AD82">
        <f>PLANURI!A$12</f>
        <v>20</v>
      </c>
      <c r="AE82">
        <f>PLANURI!B$12</f>
        <v>70</v>
      </c>
      <c r="AF82">
        <f>PLANURI!D$12</f>
        <v>60</v>
      </c>
      <c r="AG82" t="str">
        <f>PLANURI!BW524</f>
        <v/>
      </c>
    </row>
    <row r="83" spans="1:33" x14ac:dyDescent="0.2">
      <c r="A83" t="str">
        <f>PLANURI!AX525</f>
        <v>L432.21.07.S6-ij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180</v>
      </c>
      <c r="AC83" t="str">
        <f>PLANURI!H$9</f>
        <v>Mașini și instalații pentru agricultură și industrie alimentară</v>
      </c>
      <c r="AD83">
        <f>PLANURI!A$12</f>
        <v>20</v>
      </c>
      <c r="AE83">
        <f>PLANURI!B$12</f>
        <v>70</v>
      </c>
      <c r="AF83">
        <f>PLANURI!D$12</f>
        <v>60</v>
      </c>
      <c r="AG83" t="str">
        <f>PLANURI!BW525</f>
        <v/>
      </c>
    </row>
    <row r="84" spans="1:33" x14ac:dyDescent="0.2">
      <c r="A84" t="str">
        <f>PLANURI!AX526</f>
        <v>L432.21.07.S7-ij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180</v>
      </c>
      <c r="AC84" t="str">
        <f>PLANURI!H$9</f>
        <v>Mașini și instalații pentru agricultură și industrie alimentară</v>
      </c>
      <c r="AD84">
        <f>PLANURI!A$12</f>
        <v>20</v>
      </c>
      <c r="AE84">
        <f>PLANURI!B$12</f>
        <v>70</v>
      </c>
      <c r="AF84">
        <f>PLANURI!D$12</f>
        <v>60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180</v>
      </c>
      <c r="AC85" t="str">
        <f>PLANURI!H$9</f>
        <v>Mașini și instalații pentru agricultură și industrie alimentară</v>
      </c>
      <c r="AD85">
        <f>PLANURI!A$12</f>
        <v>20</v>
      </c>
      <c r="AE85">
        <f>PLANURI!B$12</f>
        <v>70</v>
      </c>
      <c r="AF85">
        <f>PLANURI!D$12</f>
        <v>60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180</v>
      </c>
      <c r="AC86" t="str">
        <f>PLANURI!H$9</f>
        <v>Mașini și instalații pentru agricultură și industrie alimentară</v>
      </c>
      <c r="AD86">
        <f>PLANURI!A$12</f>
        <v>20</v>
      </c>
      <c r="AE86">
        <f>PLANURI!B$12</f>
        <v>70</v>
      </c>
      <c r="AF86">
        <f>PLANURI!D$12</f>
        <v>60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180</v>
      </c>
      <c r="AC87" t="str">
        <f>PLANURI!H$9</f>
        <v>Mașini și instalații pentru agricultură și industrie alimentară</v>
      </c>
      <c r="AD87">
        <f>PLANURI!A$12</f>
        <v>20</v>
      </c>
      <c r="AE87">
        <f>PLANURI!B$12</f>
        <v>70</v>
      </c>
      <c r="AF87">
        <f>PLANURI!D$12</f>
        <v>60</v>
      </c>
      <c r="AG87" t="str">
        <f>PLANURI!BW529</f>
        <v/>
      </c>
    </row>
    <row r="88" spans="1:33" x14ac:dyDescent="0.2">
      <c r="A88" t="str">
        <f>PLANURI!AX530</f>
        <v>L432.21.07.11-ij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180</v>
      </c>
      <c r="AC88" t="str">
        <f>PLANURI!H$9</f>
        <v>Mașini și instalații pentru agricultură și industrie alimentară</v>
      </c>
      <c r="AD88">
        <f>PLANURI!A$12</f>
        <v>20</v>
      </c>
      <c r="AE88">
        <f>PLANURI!B$12</f>
        <v>70</v>
      </c>
      <c r="AF88">
        <f>PLANURI!D$12</f>
        <v>60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3</v>
      </c>
      <c r="W89">
        <f>PLANURI!BT531</f>
        <v>0</v>
      </c>
      <c r="X89">
        <f>PLANURI!BU531</f>
        <v>0</v>
      </c>
      <c r="Y89">
        <f>PLANURI!BV531</f>
        <v>0</v>
      </c>
      <c r="Z89" t="str">
        <f>PLANURI!A$4</f>
        <v>Facultatea de Mecanică</v>
      </c>
      <c r="AA89" t="str">
        <f>PLANURI!H$6</f>
        <v>Științe Inginerești</v>
      </c>
      <c r="AB89">
        <f>PLANURI!C$12</f>
        <v>180</v>
      </c>
      <c r="AC89" t="str">
        <f>PLANURI!H$9</f>
        <v>Mașini și instalații pentru agricultură și industrie alimentară</v>
      </c>
      <c r="AD89">
        <f>PLANURI!A$12</f>
        <v>20</v>
      </c>
      <c r="AE89">
        <f>PLANURI!B$12</f>
        <v>70</v>
      </c>
      <c r="AF89">
        <f>PLANURI!D$12</f>
        <v>60</v>
      </c>
      <c r="AG89" t="str">
        <f>PLANURI!BW531</f>
        <v/>
      </c>
    </row>
    <row r="90" spans="1:33" x14ac:dyDescent="0.2">
      <c r="A90" t="str">
        <f>PLANURI!AX532</f>
        <v>L432.21.08.S1-ij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180</v>
      </c>
      <c r="AC90" t="str">
        <f>PLANURI!H$9</f>
        <v>Mașini și instalații pentru agricultură și industrie alimentară</v>
      </c>
      <c r="AD90">
        <f>PLANURI!A$12</f>
        <v>20</v>
      </c>
      <c r="AE90">
        <f>PLANURI!B$12</f>
        <v>70</v>
      </c>
      <c r="AF90">
        <f>PLANURI!D$12</f>
        <v>60</v>
      </c>
      <c r="AG90" t="str">
        <f>PLANURI!BW532</f>
        <v/>
      </c>
    </row>
    <row r="91" spans="1:33" x14ac:dyDescent="0.2">
      <c r="A91" t="str">
        <f>PLANURI!AX533</f>
        <v>L432.21.08.C2-ij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180</v>
      </c>
      <c r="AC91" t="str">
        <f>PLANURI!H$9</f>
        <v>Mașini și instalații pentru agricultură și industrie alimentară</v>
      </c>
      <c r="AD91">
        <f>PLANURI!A$12</f>
        <v>20</v>
      </c>
      <c r="AE91">
        <f>PLANURI!B$12</f>
        <v>70</v>
      </c>
      <c r="AF91">
        <f>PLANURI!D$12</f>
        <v>60</v>
      </c>
      <c r="AG91" t="str">
        <f>PLANURI!BW533</f>
        <v/>
      </c>
    </row>
    <row r="92" spans="1:33" x14ac:dyDescent="0.2">
      <c r="A92" t="str">
        <f>PLANURI!AX534</f>
        <v>L432.21.08.S3-ij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180</v>
      </c>
      <c r="AC92" t="str">
        <f>PLANURI!H$9</f>
        <v>Mașini și instalații pentru agricultură și industrie alimentară</v>
      </c>
      <c r="AD92">
        <f>PLANURI!A$12</f>
        <v>20</v>
      </c>
      <c r="AE92">
        <f>PLANURI!B$12</f>
        <v>70</v>
      </c>
      <c r="AF92">
        <f>PLANURI!D$12</f>
        <v>60</v>
      </c>
      <c r="AG92" t="str">
        <f>PLANURI!BW534</f>
        <v/>
      </c>
    </row>
    <row r="93" spans="1:33" x14ac:dyDescent="0.2">
      <c r="A93" t="str">
        <f>PLANURI!AX535</f>
        <v>L432.21.08.S4-ij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180</v>
      </c>
      <c r="AC93" t="str">
        <f>PLANURI!H$9</f>
        <v>Mașini și instalații pentru agricultură și industrie alimentară</v>
      </c>
      <c r="AD93">
        <f>PLANURI!A$12</f>
        <v>20</v>
      </c>
      <c r="AE93">
        <f>PLANURI!B$12</f>
        <v>70</v>
      </c>
      <c r="AF93">
        <f>PLANURI!D$12</f>
        <v>60</v>
      </c>
      <c r="AG93" t="str">
        <f>PLANURI!BW535</f>
        <v/>
      </c>
    </row>
    <row r="94" spans="1:33" x14ac:dyDescent="0.2">
      <c r="A94" t="str">
        <f>PLANURI!AX536</f>
        <v>L432.21.08.S5-ij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180</v>
      </c>
      <c r="AC94" t="str">
        <f>PLANURI!H$9</f>
        <v>Mașini și instalații pentru agricultură și industrie alimentară</v>
      </c>
      <c r="AD94">
        <f>PLANURI!A$12</f>
        <v>20</v>
      </c>
      <c r="AE94">
        <f>PLANURI!B$12</f>
        <v>70</v>
      </c>
      <c r="AF94">
        <f>PLANURI!D$12</f>
        <v>60</v>
      </c>
      <c r="AG94" t="str">
        <f>PLANURI!BW536</f>
        <v/>
      </c>
    </row>
    <row r="95" spans="1:33" x14ac:dyDescent="0.2">
      <c r="A95" t="str">
        <f>PLANURI!AX537</f>
        <v>L432.21.08.S6</v>
      </c>
      <c r="B95">
        <f>PLANURI!AY537</f>
        <v>6</v>
      </c>
      <c r="C95" t="str">
        <f>PLANURI!AZ537</f>
        <v>Elaborare lucrare de diplomă</v>
      </c>
      <c r="D95">
        <f>PLANURI!BA537</f>
        <v>4</v>
      </c>
      <c r="E95" t="str">
        <f>PLANURI!BB537</f>
        <v>8</v>
      </c>
      <c r="F95" t="str">
        <f>PLANURI!BC537</f>
        <v>D</v>
      </c>
      <c r="G95" t="str">
        <f>PLANURI!BD537</f>
        <v>DI</v>
      </c>
      <c r="H95">
        <f>PLANURI!BE537</f>
        <v>0</v>
      </c>
      <c r="I95">
        <f>PLANURI!BF537</f>
        <v>8.9</v>
      </c>
      <c r="J95">
        <f>PLANURI!BG537</f>
        <v>8.9</v>
      </c>
      <c r="K95">
        <f>PLANURI!BH537</f>
        <v>0</v>
      </c>
      <c r="L95">
        <f>PLANURI!BI537</f>
        <v>125</v>
      </c>
      <c r="M95">
        <f>PLANURI!BJ537</f>
        <v>125</v>
      </c>
      <c r="N95">
        <f>PLANURI!BK537</f>
        <v>0</v>
      </c>
      <c r="O95">
        <f>PLANURI!BL537</f>
        <v>0</v>
      </c>
      <c r="P95">
        <f>PLANURI!BM537</f>
        <v>0</v>
      </c>
      <c r="Q95">
        <f>PLANURI!BN537</f>
        <v>0</v>
      </c>
      <c r="R95" t="str">
        <f>PLANURI!BO537</f>
        <v>0</v>
      </c>
      <c r="S95">
        <f>PLANURI!BP537</f>
        <v>0</v>
      </c>
      <c r="T95">
        <f>PLANURI!BQ537</f>
        <v>0</v>
      </c>
      <c r="U95">
        <f>PLANURI!BR537</f>
        <v>0</v>
      </c>
      <c r="V95">
        <f>PLANURI!BS537</f>
        <v>5</v>
      </c>
      <c r="W95" t="str">
        <f>PLANURI!BT537</f>
        <v>DS</v>
      </c>
      <c r="X95">
        <f>PLANURI!BU537</f>
        <v>8.9</v>
      </c>
      <c r="Y95">
        <f>PLANURI!BV537</f>
        <v>125</v>
      </c>
      <c r="Z95" t="str">
        <f>PLANURI!A$4</f>
        <v>Facultatea de Mecanică</v>
      </c>
      <c r="AA95" t="str">
        <f>PLANURI!H$6</f>
        <v>Științe Inginerești</v>
      </c>
      <c r="AB95">
        <f>PLANURI!C$12</f>
        <v>180</v>
      </c>
      <c r="AC95" t="str">
        <f>PLANURI!H$9</f>
        <v>Mașini și instalații pentru agricultură și industrie alimentară</v>
      </c>
      <c r="AD95">
        <f>PLANURI!A$12</f>
        <v>20</v>
      </c>
      <c r="AE95">
        <f>PLANURI!B$12</f>
        <v>70</v>
      </c>
      <c r="AF95">
        <f>PLANURI!D$12</f>
        <v>60</v>
      </c>
      <c r="AG95" t="str">
        <f>PLANURI!BW537</f>
        <v>2024</v>
      </c>
    </row>
    <row r="96" spans="1:33" x14ac:dyDescent="0.2">
      <c r="A96" t="str">
        <f>PLANURI!AX538</f>
        <v>L432.21.08.S7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180</v>
      </c>
      <c r="AC96" t="str">
        <f>PLANURI!H$9</f>
        <v>Mașini și instalații pentru agricultură și industrie alimentară</v>
      </c>
      <c r="AD96">
        <f>PLANURI!A$12</f>
        <v>20</v>
      </c>
      <c r="AE96">
        <f>PLANURI!B$12</f>
        <v>70</v>
      </c>
      <c r="AF96">
        <f>PLANURI!D$12</f>
        <v>60</v>
      </c>
      <c r="AG96" t="str">
        <f>PLANURI!BW538</f>
        <v/>
      </c>
    </row>
    <row r="97" spans="1:33" x14ac:dyDescent="0.2">
      <c r="A97" t="str">
        <f>PLANURI!AX539</f>
        <v>L432.21.08.S8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180</v>
      </c>
      <c r="AC97" t="str">
        <f>PLANURI!H$9</f>
        <v>Mașini și instalații pentru agricultură și industrie alimentară</v>
      </c>
      <c r="AD97">
        <f>PLANURI!A$12</f>
        <v>20</v>
      </c>
      <c r="AE97">
        <f>PLANURI!B$12</f>
        <v>70</v>
      </c>
      <c r="AF97">
        <f>PLANURI!D$12</f>
        <v>60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180</v>
      </c>
      <c r="AC98" t="str">
        <f>PLANURI!H$9</f>
        <v>Mașini și instalații pentru agricultură și industrie alimentară</v>
      </c>
      <c r="AD98">
        <f>PLANURI!A$12</f>
        <v>20</v>
      </c>
      <c r="AE98">
        <f>PLANURI!B$12</f>
        <v>70</v>
      </c>
      <c r="AF98">
        <f>PLANURI!D$12</f>
        <v>60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180</v>
      </c>
      <c r="AC99" t="str">
        <f>PLANURI!H$9</f>
        <v>Mașini și instalații pentru agricultură și industrie alimentară</v>
      </c>
      <c r="AD99">
        <f>PLANURI!A$12</f>
        <v>20</v>
      </c>
      <c r="AE99">
        <f>PLANURI!B$12</f>
        <v>70</v>
      </c>
      <c r="AF99">
        <f>PLANURI!D$12</f>
        <v>60</v>
      </c>
      <c r="AG99" t="str">
        <f>PLANURI!BW541</f>
        <v/>
      </c>
    </row>
    <row r="100" spans="1:33" x14ac:dyDescent="0.2">
      <c r="A100" t="str">
        <f>PLANURI!AX542</f>
        <v>L432.21.08.11-ij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180</v>
      </c>
      <c r="AC100" t="str">
        <f>PLANURI!H$9</f>
        <v>Mașini și instalații pentru agricultură și industrie alimentară</v>
      </c>
      <c r="AD100">
        <f>PLANURI!A$12</f>
        <v>20</v>
      </c>
      <c r="AE100">
        <f>PLANURI!B$12</f>
        <v>70</v>
      </c>
      <c r="AF100">
        <f>PLANURI!D$12</f>
        <v>60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5</v>
      </c>
      <c r="W101">
        <f>PLANURI!BT543</f>
        <v>0</v>
      </c>
      <c r="X101">
        <f>PLANURI!BU543</f>
        <v>0</v>
      </c>
      <c r="Y101">
        <f>PLANURI!BV543</f>
        <v>0</v>
      </c>
      <c r="Z101" t="str">
        <f>PLANURI!A$4</f>
        <v>Facultatea de Mecanică</v>
      </c>
      <c r="AA101" t="str">
        <f>PLANURI!H$6</f>
        <v>Științe Inginerești</v>
      </c>
      <c r="AB101">
        <f>PLANURI!C$12</f>
        <v>180</v>
      </c>
      <c r="AC101" t="str">
        <f>PLANURI!H$9</f>
        <v>Mașini și instalații pentru agricultură și industrie alimentară</v>
      </c>
      <c r="AD101">
        <f>PLANURI!A$12</f>
        <v>20</v>
      </c>
      <c r="AE101">
        <f>PLANURI!B$12</f>
        <v>70</v>
      </c>
      <c r="AF101">
        <f>PLANURI!D$12</f>
        <v>60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180</v>
      </c>
      <c r="AC102" t="str">
        <f>PLANURI!H$9</f>
        <v>Mașini și instalații pentru agricultură și industrie alimentară</v>
      </c>
      <c r="AD102">
        <f>PLANURI!A$12</f>
        <v>20</v>
      </c>
      <c r="AE102">
        <f>PLANURI!B$12</f>
        <v>70</v>
      </c>
      <c r="AF102">
        <f>PLANURI!D$12</f>
        <v>60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180</v>
      </c>
      <c r="AC103" t="str">
        <f>PLANURI!H$9</f>
        <v>Mașini și instalații pentru agricultură și industrie alimentară</v>
      </c>
      <c r="AD103">
        <f>PLANURI!A$12</f>
        <v>20</v>
      </c>
      <c r="AE103">
        <f>PLANURI!B$12</f>
        <v>70</v>
      </c>
      <c r="AF103">
        <f>PLANURI!D$12</f>
        <v>60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180</v>
      </c>
      <c r="AC104" t="str">
        <f>PLANURI!H$9</f>
        <v>Mașini și instalații pentru agricultură și industrie alimentară</v>
      </c>
      <c r="AD104">
        <f>PLANURI!A$12</f>
        <v>20</v>
      </c>
      <c r="AE104">
        <f>PLANURI!B$12</f>
        <v>70</v>
      </c>
      <c r="AF104">
        <f>PLANURI!D$12</f>
        <v>60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180</v>
      </c>
      <c r="AC105" t="str">
        <f>PLANURI!H$9</f>
        <v>Mașini și instalații pentru agricultură și industrie alimentară</v>
      </c>
      <c r="AD105">
        <f>PLANURI!A$12</f>
        <v>20</v>
      </c>
      <c r="AE105">
        <f>PLANURI!B$12</f>
        <v>70</v>
      </c>
      <c r="AF105">
        <f>PLANURI!D$12</f>
        <v>60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180</v>
      </c>
      <c r="AC106" t="str">
        <f>PLANURI!H$9</f>
        <v>Mașini și instalații pentru agricultură și industrie alimentară</v>
      </c>
      <c r="AD106">
        <f>PLANURI!A$12</f>
        <v>20</v>
      </c>
      <c r="AE106">
        <f>PLANURI!B$12</f>
        <v>70</v>
      </c>
      <c r="AF106">
        <f>PLANURI!D$12</f>
        <v>60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180</v>
      </c>
      <c r="AC107" t="str">
        <f>PLANURI!H$9</f>
        <v>Mașini și instalații pentru agricultură și industrie alimentară</v>
      </c>
      <c r="AD107">
        <f>PLANURI!A$12</f>
        <v>20</v>
      </c>
      <c r="AE107">
        <f>PLANURI!B$12</f>
        <v>70</v>
      </c>
      <c r="AF107">
        <f>PLANURI!D$12</f>
        <v>60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180</v>
      </c>
      <c r="AC108" t="str">
        <f>PLANURI!H$9</f>
        <v>Mașini și instalații pentru agricultură și industrie alimentară</v>
      </c>
      <c r="AD108">
        <f>PLANURI!A$12</f>
        <v>20</v>
      </c>
      <c r="AE108">
        <f>PLANURI!B$12</f>
        <v>70</v>
      </c>
      <c r="AF108">
        <f>PLANURI!D$12</f>
        <v>60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180</v>
      </c>
      <c r="AC109" t="str">
        <f>PLANURI!H$9</f>
        <v>Mașini și instalații pentru agricultură și industrie alimentară</v>
      </c>
      <c r="AD109">
        <f>PLANURI!A$12</f>
        <v>20</v>
      </c>
      <c r="AE109">
        <f>PLANURI!B$12</f>
        <v>70</v>
      </c>
      <c r="AF109">
        <f>PLANURI!D$12</f>
        <v>60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180</v>
      </c>
      <c r="AC110" t="str">
        <f>PLANURI!H$9</f>
        <v>Mașini și instalații pentru agricultură și industrie alimentară</v>
      </c>
      <c r="AD110">
        <f>PLANURI!A$12</f>
        <v>20</v>
      </c>
      <c r="AE110">
        <f>PLANURI!B$12</f>
        <v>70</v>
      </c>
      <c r="AF110">
        <f>PLANURI!D$12</f>
        <v>60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180</v>
      </c>
      <c r="AC111" t="str">
        <f>PLANURI!H$9</f>
        <v>Mașini și instalații pentru agricultură și industrie alimentară</v>
      </c>
      <c r="AD111">
        <f>PLANURI!A$12</f>
        <v>20</v>
      </c>
      <c r="AE111">
        <f>PLANURI!B$12</f>
        <v>70</v>
      </c>
      <c r="AF111">
        <f>PLANURI!D$12</f>
        <v>60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180</v>
      </c>
      <c r="AC112" t="str">
        <f>PLANURI!H$9</f>
        <v>Mașini și instalații pentru agricultură și industrie alimentară</v>
      </c>
      <c r="AD112">
        <f>PLANURI!A$12</f>
        <v>20</v>
      </c>
      <c r="AE112">
        <f>PLANURI!B$12</f>
        <v>70</v>
      </c>
      <c r="AF112">
        <f>PLANURI!D$12</f>
        <v>60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180</v>
      </c>
      <c r="AC113" t="str">
        <f>PLANURI!H$9</f>
        <v>Mașini și instalații pentru agricultură și industrie alimentară</v>
      </c>
      <c r="AD113">
        <f>PLANURI!A$12</f>
        <v>20</v>
      </c>
      <c r="AE113">
        <f>PLANURI!B$12</f>
        <v>70</v>
      </c>
      <c r="AF113">
        <f>PLANURI!D$12</f>
        <v>60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180</v>
      </c>
      <c r="AC114" t="str">
        <f>PLANURI!H$9</f>
        <v>Mașini și instalații pentru agricultură și industrie alimentară</v>
      </c>
      <c r="AD114">
        <f>PLANURI!A$12</f>
        <v>20</v>
      </c>
      <c r="AE114">
        <f>PLANURI!B$12</f>
        <v>70</v>
      </c>
      <c r="AF114">
        <f>PLANURI!D$12</f>
        <v>60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180</v>
      </c>
      <c r="AC115" t="str">
        <f>PLANURI!H$9</f>
        <v>Mașini și instalații pentru agricultură și industrie alimentară</v>
      </c>
      <c r="AD115">
        <f>PLANURI!A$12</f>
        <v>20</v>
      </c>
      <c r="AE115">
        <f>PLANURI!B$12</f>
        <v>70</v>
      </c>
      <c r="AF115">
        <f>PLANURI!D$12</f>
        <v>60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180</v>
      </c>
      <c r="AC116" t="str">
        <f>PLANURI!H$9</f>
        <v>Mașini și instalații pentru agricultură și industrie alimentară</v>
      </c>
      <c r="AD116">
        <f>PLANURI!A$12</f>
        <v>20</v>
      </c>
      <c r="AE116">
        <f>PLANURI!B$12</f>
        <v>70</v>
      </c>
      <c r="AF116">
        <f>PLANURI!D$12</f>
        <v>60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180</v>
      </c>
      <c r="AC117" t="str">
        <f>PLANURI!H$9</f>
        <v>Mașini și instalații pentru agricultură și industrie alimentară</v>
      </c>
      <c r="AD117">
        <f>PLANURI!A$12</f>
        <v>20</v>
      </c>
      <c r="AE117">
        <f>PLANURI!B$12</f>
        <v>70</v>
      </c>
      <c r="AF117">
        <f>PLANURI!D$12</f>
        <v>60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180</v>
      </c>
      <c r="AC118" t="str">
        <f>PLANURI!H$9</f>
        <v>Mașini și instalații pentru agricultură și industrie alimentară</v>
      </c>
      <c r="AD118">
        <f>PLANURI!A$12</f>
        <v>20</v>
      </c>
      <c r="AE118">
        <f>PLANURI!B$12</f>
        <v>70</v>
      </c>
      <c r="AF118">
        <f>PLANURI!D$12</f>
        <v>60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180</v>
      </c>
      <c r="AC119" t="str">
        <f>PLANURI!H$9</f>
        <v>Mașini și instalații pentru agricultură și industrie alimentară</v>
      </c>
      <c r="AD119">
        <f>PLANURI!A$12</f>
        <v>20</v>
      </c>
      <c r="AE119">
        <f>PLANURI!B$12</f>
        <v>70</v>
      </c>
      <c r="AF119">
        <f>PLANURI!D$12</f>
        <v>60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180</v>
      </c>
      <c r="AC120" t="str">
        <f>PLANURI!H$9</f>
        <v>Mașini și instalații pentru agricultură și industrie alimentară</v>
      </c>
      <c r="AD120">
        <f>PLANURI!A$12</f>
        <v>20</v>
      </c>
      <c r="AE120">
        <f>PLANURI!B$12</f>
        <v>70</v>
      </c>
      <c r="AF120">
        <f>PLANURI!D$12</f>
        <v>60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180</v>
      </c>
      <c r="AC121" t="str">
        <f>PLANURI!H$9</f>
        <v>Mașini și instalații pentru agricultură și industrie alimentară</v>
      </c>
      <c r="AD121">
        <f>PLANURI!A$12</f>
        <v>20</v>
      </c>
      <c r="AE121">
        <f>PLANURI!B$12</f>
        <v>70</v>
      </c>
      <c r="AF121">
        <f>PLANURI!D$12</f>
        <v>60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180</v>
      </c>
      <c r="AC122" t="str">
        <f>PLANURI!H$9</f>
        <v>Mașini și instalații pentru agricultură și industrie alimentară</v>
      </c>
      <c r="AD122">
        <f>PLANURI!A$12</f>
        <v>20</v>
      </c>
      <c r="AE122">
        <f>PLANURI!B$12</f>
        <v>70</v>
      </c>
      <c r="AF122">
        <f>PLANURI!D$12</f>
        <v>60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180</v>
      </c>
      <c r="AC123" t="str">
        <f>PLANURI!H$9</f>
        <v>Mașini și instalații pentru agricultură și industrie alimentară</v>
      </c>
      <c r="AD123">
        <f>PLANURI!A$12</f>
        <v>20</v>
      </c>
      <c r="AE123">
        <f>PLANURI!B$12</f>
        <v>70</v>
      </c>
      <c r="AF123">
        <f>PLANURI!D$12</f>
        <v>60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180</v>
      </c>
      <c r="AC124" t="str">
        <f>PLANURI!H$9</f>
        <v>Mașini și instalații pentru agricultură și industrie alimentară</v>
      </c>
      <c r="AD124">
        <f>PLANURI!A$12</f>
        <v>20</v>
      </c>
      <c r="AE124">
        <f>PLANURI!B$12</f>
        <v>70</v>
      </c>
      <c r="AF124">
        <f>PLANURI!D$12</f>
        <v>60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180</v>
      </c>
      <c r="AC125" t="str">
        <f>PLANURI!H$9</f>
        <v>Mașini și instalații pentru agricultură și industrie alimentară</v>
      </c>
      <c r="AD125">
        <f>PLANURI!A$12</f>
        <v>20</v>
      </c>
      <c r="AE125">
        <f>PLANURI!B$12</f>
        <v>70</v>
      </c>
      <c r="AF125">
        <f>PLANURI!D$12</f>
        <v>60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180</v>
      </c>
      <c r="AC126" t="str">
        <f>PLANURI!H$9</f>
        <v>Mașini și instalații pentru agricultură și industrie alimentară</v>
      </c>
      <c r="AD126">
        <f>PLANURI!A$12</f>
        <v>20</v>
      </c>
      <c r="AE126">
        <f>PLANURI!B$12</f>
        <v>70</v>
      </c>
      <c r="AF126">
        <f>PLANURI!D$12</f>
        <v>60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180</v>
      </c>
      <c r="AC127" t="str">
        <f>PLANURI!H$9</f>
        <v>Mașini și instalații pentru agricultură și industrie alimentară</v>
      </c>
      <c r="AD127">
        <f>PLANURI!A$12</f>
        <v>20</v>
      </c>
      <c r="AE127">
        <f>PLANURI!B$12</f>
        <v>70</v>
      </c>
      <c r="AF127">
        <f>PLANURI!D$12</f>
        <v>60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180</v>
      </c>
      <c r="AC128" t="str">
        <f>PLANURI!H$9</f>
        <v>Mașini și instalații pentru agricultură și industrie alimentară</v>
      </c>
      <c r="AD128">
        <f>PLANURI!A$12</f>
        <v>20</v>
      </c>
      <c r="AE128">
        <f>PLANURI!B$12</f>
        <v>70</v>
      </c>
      <c r="AF128">
        <f>PLANURI!D$12</f>
        <v>60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180</v>
      </c>
      <c r="AC129" t="str">
        <f>PLANURI!H$9</f>
        <v>Mașini și instalații pentru agricultură și industrie alimentară</v>
      </c>
      <c r="AD129">
        <f>PLANURI!A$12</f>
        <v>20</v>
      </c>
      <c r="AE129">
        <f>PLANURI!B$12</f>
        <v>70</v>
      </c>
      <c r="AF129">
        <f>PLANURI!D$12</f>
        <v>60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180</v>
      </c>
      <c r="AC130" t="str">
        <f>PLANURI!H$9</f>
        <v>Mașini și instalații pentru agricultură și industrie alimentară</v>
      </c>
      <c r="AD130">
        <f>PLANURI!A$12</f>
        <v>20</v>
      </c>
      <c r="AE130">
        <f>PLANURI!B$12</f>
        <v>70</v>
      </c>
      <c r="AF130">
        <f>PLANURI!D$12</f>
        <v>60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180</v>
      </c>
      <c r="AC131" t="str">
        <f>PLANURI!H$9</f>
        <v>Mașini și instalații pentru agricultură și industrie alimentară</v>
      </c>
      <c r="AD131">
        <f>PLANURI!A$12</f>
        <v>20</v>
      </c>
      <c r="AE131">
        <f>PLANURI!B$12</f>
        <v>70</v>
      </c>
      <c r="AF131">
        <f>PLANURI!D$12</f>
        <v>60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180</v>
      </c>
      <c r="AC132" t="str">
        <f>PLANURI!H$9</f>
        <v>Mașini și instalații pentru agricultură și industrie alimentară</v>
      </c>
      <c r="AD132">
        <f>PLANURI!A$12</f>
        <v>20</v>
      </c>
      <c r="AE132">
        <f>PLANURI!B$12</f>
        <v>70</v>
      </c>
      <c r="AF132">
        <f>PLANURI!D$12</f>
        <v>60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180</v>
      </c>
      <c r="AC133" t="str">
        <f>PLANURI!H$9</f>
        <v>Mașini și instalații pentru agricultură și industrie alimentară</v>
      </c>
      <c r="AD133">
        <f>PLANURI!A$12</f>
        <v>20</v>
      </c>
      <c r="AE133">
        <f>PLANURI!B$12</f>
        <v>70</v>
      </c>
      <c r="AF133">
        <f>PLANURI!D$12</f>
        <v>60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180</v>
      </c>
      <c r="AC134" t="str">
        <f>PLANURI!H$9</f>
        <v>Mașini și instalații pentru agricultură și industrie alimentară</v>
      </c>
      <c r="AD134">
        <f>PLANURI!A$12</f>
        <v>20</v>
      </c>
      <c r="AE134">
        <f>PLANURI!B$12</f>
        <v>70</v>
      </c>
      <c r="AF134">
        <f>PLANURI!D$12</f>
        <v>60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180</v>
      </c>
      <c r="AC135" t="str">
        <f>PLANURI!H$9</f>
        <v>Mașini și instalații pentru agricultură și industrie alimentară</v>
      </c>
      <c r="AD135">
        <f>PLANURI!A$12</f>
        <v>20</v>
      </c>
      <c r="AE135">
        <f>PLANURI!B$12</f>
        <v>70</v>
      </c>
      <c r="AF135">
        <f>PLANURI!D$12</f>
        <v>60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180</v>
      </c>
      <c r="AC136" t="str">
        <f>PLANURI!H$9</f>
        <v>Mașini și instalații pentru agricultură și industrie alimentară</v>
      </c>
      <c r="AD136">
        <f>PLANURI!A$12</f>
        <v>20</v>
      </c>
      <c r="AE136">
        <f>PLANURI!B$12</f>
        <v>70</v>
      </c>
      <c r="AF136">
        <f>PLANURI!D$12</f>
        <v>60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180</v>
      </c>
      <c r="AC137" t="str">
        <f>PLANURI!H$9</f>
        <v>Mașini și instalații pentru agricultură și industrie alimentară</v>
      </c>
      <c r="AD137">
        <f>PLANURI!A$12</f>
        <v>20</v>
      </c>
      <c r="AE137">
        <f>PLANURI!B$12</f>
        <v>70</v>
      </c>
      <c r="AF137">
        <f>PLANURI!D$12</f>
        <v>60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180</v>
      </c>
      <c r="AC138" t="str">
        <f>PLANURI!H$9</f>
        <v>Mașini și instalații pentru agricultură și industrie alimentară</v>
      </c>
      <c r="AD138">
        <f>PLANURI!A$12</f>
        <v>20</v>
      </c>
      <c r="AE138">
        <f>PLANURI!B$12</f>
        <v>70</v>
      </c>
      <c r="AF138">
        <f>PLANURI!D$12</f>
        <v>60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180</v>
      </c>
      <c r="AC139" t="str">
        <f>PLANURI!H$9</f>
        <v>Mașini și instalații pentru agricultură și industrie alimentară</v>
      </c>
      <c r="AD139">
        <f>PLANURI!A$12</f>
        <v>20</v>
      </c>
      <c r="AE139">
        <f>PLANURI!B$12</f>
        <v>70</v>
      </c>
      <c r="AF139">
        <f>PLANURI!D$12</f>
        <v>60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180</v>
      </c>
      <c r="AC140" t="str">
        <f>PLANURI!H$9</f>
        <v>Mașini și instalații pentru agricultură și industrie alimentară</v>
      </c>
      <c r="AD140">
        <f>PLANURI!A$12</f>
        <v>20</v>
      </c>
      <c r="AE140">
        <f>PLANURI!B$12</f>
        <v>70</v>
      </c>
      <c r="AF140">
        <f>PLANURI!D$12</f>
        <v>60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180</v>
      </c>
      <c r="AC141" t="str">
        <f>PLANURI!H$9</f>
        <v>Mașini și instalații pentru agricultură și industrie alimentară</v>
      </c>
      <c r="AD141">
        <f>PLANURI!A$12</f>
        <v>20</v>
      </c>
      <c r="AE141">
        <f>PLANURI!B$12</f>
        <v>70</v>
      </c>
      <c r="AF141">
        <f>PLANURI!D$12</f>
        <v>60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180</v>
      </c>
      <c r="AC142" t="str">
        <f>PLANURI!H$9</f>
        <v>Mașini și instalații pentru agricultură și industrie alimentară</v>
      </c>
      <c r="AD142">
        <f>PLANURI!A$12</f>
        <v>20</v>
      </c>
      <c r="AE142">
        <f>PLANURI!B$12</f>
        <v>70</v>
      </c>
      <c r="AF142">
        <f>PLANURI!D$12</f>
        <v>60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180</v>
      </c>
      <c r="AC143" t="str">
        <f>PLANURI!H$9</f>
        <v>Mașini și instalații pentru agricultură și industrie alimentară</v>
      </c>
      <c r="AD143">
        <f>PLANURI!A$12</f>
        <v>20</v>
      </c>
      <c r="AE143">
        <f>PLANURI!B$12</f>
        <v>70</v>
      </c>
      <c r="AF143">
        <f>PLANURI!D$12</f>
        <v>60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180</v>
      </c>
      <c r="AC144" t="str">
        <f>PLANURI!H$9</f>
        <v>Mașini și instalații pentru agricultură și industrie alimentară</v>
      </c>
      <c r="AD144">
        <f>PLANURI!A$12</f>
        <v>20</v>
      </c>
      <c r="AE144">
        <f>PLANURI!B$12</f>
        <v>70</v>
      </c>
      <c r="AF144">
        <f>PLANURI!D$12</f>
        <v>60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180</v>
      </c>
      <c r="AC145" t="str">
        <f>PLANURI!H$9</f>
        <v>Mașini și instalații pentru agricultură și industrie alimentară</v>
      </c>
      <c r="AD145">
        <f>PLANURI!A$12</f>
        <v>20</v>
      </c>
      <c r="AE145">
        <f>PLANURI!B$12</f>
        <v>70</v>
      </c>
      <c r="AF145">
        <f>PLANURI!D$12</f>
        <v>60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180</v>
      </c>
      <c r="AC146" t="str">
        <f>PLANURI!H$9</f>
        <v>Mașini și instalații pentru agricultură și industrie alimentară</v>
      </c>
      <c r="AD146">
        <f>PLANURI!A$12</f>
        <v>20</v>
      </c>
      <c r="AE146">
        <f>PLANURI!B$12</f>
        <v>70</v>
      </c>
      <c r="AF146">
        <f>PLANURI!D$12</f>
        <v>60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180</v>
      </c>
      <c r="AC147" t="str">
        <f>PLANURI!H$9</f>
        <v>Mașini și instalații pentru agricultură și industrie alimentară</v>
      </c>
      <c r="AD147">
        <f>PLANURI!A$12</f>
        <v>20</v>
      </c>
      <c r="AE147">
        <f>PLANURI!B$12</f>
        <v>70</v>
      </c>
      <c r="AF147">
        <f>PLANURI!D$12</f>
        <v>60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180</v>
      </c>
      <c r="AC148" t="str">
        <f>PLANURI!H$9</f>
        <v>Mașini și instalații pentru agricultură și industrie alimentară</v>
      </c>
      <c r="AD148">
        <f>PLANURI!A$12</f>
        <v>20</v>
      </c>
      <c r="AE148">
        <f>PLANURI!B$12</f>
        <v>70</v>
      </c>
      <c r="AF148">
        <f>PLANURI!D$12</f>
        <v>60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180</v>
      </c>
      <c r="AC149" t="str">
        <f>PLANURI!H$9</f>
        <v>Mașini și instalații pentru agricultură și industrie alimentară</v>
      </c>
      <c r="AD149">
        <f>PLANURI!A$12</f>
        <v>20</v>
      </c>
      <c r="AE149">
        <f>PLANURI!B$12</f>
        <v>70</v>
      </c>
      <c r="AF149">
        <f>PLANURI!D$12</f>
        <v>60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180</v>
      </c>
      <c r="AC150" t="str">
        <f>PLANURI!H$9</f>
        <v>Mașini și instalații pentru agricultură și industrie alimentară</v>
      </c>
      <c r="AD150">
        <f>PLANURI!A$12</f>
        <v>20</v>
      </c>
      <c r="AE150">
        <f>PLANURI!B$12</f>
        <v>70</v>
      </c>
      <c r="AF150">
        <f>PLANURI!D$12</f>
        <v>60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180</v>
      </c>
      <c r="AC151" t="str">
        <f>PLANURI!H$9</f>
        <v>Mașini și instalații pentru agricultură și industrie alimentară</v>
      </c>
      <c r="AD151">
        <f>PLANURI!A$12</f>
        <v>20</v>
      </c>
      <c r="AE151">
        <f>PLANURI!B$12</f>
        <v>70</v>
      </c>
      <c r="AF151">
        <f>PLANURI!D$12</f>
        <v>60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180</v>
      </c>
      <c r="AC152" t="str">
        <f>PLANURI!H$9</f>
        <v>Mașini și instalații pentru agricultură și industrie alimentară</v>
      </c>
      <c r="AD152">
        <f>PLANURI!A$12</f>
        <v>20</v>
      </c>
      <c r="AE152">
        <f>PLANURI!B$12</f>
        <v>70</v>
      </c>
      <c r="AF152">
        <f>PLANURI!D$12</f>
        <v>60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180</v>
      </c>
      <c r="AC153" t="str">
        <f>PLANURI!H$9</f>
        <v>Mașini și instalații pentru agricultură și industrie alimentară</v>
      </c>
      <c r="AD153">
        <f>PLANURI!A$12</f>
        <v>20</v>
      </c>
      <c r="AE153">
        <f>PLANURI!B$12</f>
        <v>70</v>
      </c>
      <c r="AF153">
        <f>PLANURI!D$12</f>
        <v>60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180</v>
      </c>
      <c r="AC154" t="str">
        <f>PLANURI!H$9</f>
        <v>Mașini și instalații pentru agricultură și industrie alimentară</v>
      </c>
      <c r="AD154">
        <f>PLANURI!A$12</f>
        <v>20</v>
      </c>
      <c r="AE154">
        <f>PLANURI!B$12</f>
        <v>70</v>
      </c>
      <c r="AF154">
        <f>PLANURI!D$12</f>
        <v>60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180</v>
      </c>
      <c r="AC155" t="str">
        <f>PLANURI!H$9</f>
        <v>Mașini și instalații pentru agricultură și industrie alimentară</v>
      </c>
      <c r="AD155">
        <f>PLANURI!A$12</f>
        <v>20</v>
      </c>
      <c r="AE155">
        <f>PLANURI!B$12</f>
        <v>70</v>
      </c>
      <c r="AF155">
        <f>PLANURI!D$12</f>
        <v>60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180</v>
      </c>
      <c r="AC156" t="str">
        <f>PLANURI!H$9</f>
        <v>Mașini și instalații pentru agricultură și industrie alimentară</v>
      </c>
      <c r="AD156">
        <f>PLANURI!A$12</f>
        <v>20</v>
      </c>
      <c r="AE156">
        <f>PLANURI!B$12</f>
        <v>70</v>
      </c>
      <c r="AF156">
        <f>PLANURI!D$12</f>
        <v>60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Științe Inginerești</v>
      </c>
      <c r="AB157">
        <f>PLANURI!C$12</f>
        <v>180</v>
      </c>
      <c r="AC157" t="str">
        <f>PLANURI!H$9</f>
        <v>Mașini și instalații pentru agricultură și industrie alimentară</v>
      </c>
      <c r="AD157">
        <f>PLANURI!A$12</f>
        <v>20</v>
      </c>
      <c r="AE157">
        <f>PLANURI!B$12</f>
        <v>70</v>
      </c>
      <c r="AF157">
        <f>PLANURI!D$12</f>
        <v>60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Științe Inginerești</v>
      </c>
      <c r="AB158">
        <f>PLANURI!C$12</f>
        <v>180</v>
      </c>
      <c r="AC158" t="str">
        <f>PLANURI!H$9</f>
        <v>Mașini și instalații pentru agricultură și industrie alimentară</v>
      </c>
      <c r="AD158">
        <f>PLANURI!A$12</f>
        <v>20</v>
      </c>
      <c r="AE158">
        <f>PLANURI!B$12</f>
        <v>70</v>
      </c>
      <c r="AF158">
        <f>PLANURI!D$12</f>
        <v>60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180</v>
      </c>
      <c r="AC159" t="str">
        <f>PLANURI!H$9</f>
        <v>Mașini și instalații pentru agricultură și industrie alimentară</v>
      </c>
      <c r="AD159">
        <f>PLANURI!A$12</f>
        <v>20</v>
      </c>
      <c r="AE159">
        <f>PLANURI!B$12</f>
        <v>70</v>
      </c>
      <c r="AF159">
        <f>PLANURI!D$12</f>
        <v>60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180</v>
      </c>
      <c r="AC160" t="str">
        <f>PLANURI!H$9</f>
        <v>Mașini și instalații pentru agricultură și industrie alimentară</v>
      </c>
      <c r="AD160">
        <f>PLANURI!A$12</f>
        <v>20</v>
      </c>
      <c r="AE160">
        <f>PLANURI!B$12</f>
        <v>70</v>
      </c>
      <c r="AF160">
        <f>PLANURI!D$12</f>
        <v>60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180</v>
      </c>
      <c r="AC161" t="str">
        <f>PLANURI!H$9</f>
        <v>Mașini și instalații pentru agricultură și industrie alimentară</v>
      </c>
      <c r="AD161">
        <f>PLANURI!A$12</f>
        <v>20</v>
      </c>
      <c r="AE161">
        <f>PLANURI!B$12</f>
        <v>70</v>
      </c>
      <c r="AF161">
        <f>PLANURI!D$12</f>
        <v>60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180</v>
      </c>
      <c r="AC162" t="str">
        <f>PLANURI!H$9</f>
        <v>Mașini și instalații pentru agricultură și industrie alimentară</v>
      </c>
      <c r="AD162">
        <f>PLANURI!A$12</f>
        <v>20</v>
      </c>
      <c r="AE162">
        <f>PLANURI!B$12</f>
        <v>70</v>
      </c>
      <c r="AF162">
        <f>PLANURI!D$12</f>
        <v>60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180</v>
      </c>
      <c r="AC163" t="str">
        <f>PLANURI!H$9</f>
        <v>Mașini și instalații pentru agricultură și industrie alimentară</v>
      </c>
      <c r="AD163">
        <f>PLANURI!A$12</f>
        <v>20</v>
      </c>
      <c r="AE163">
        <f>PLANURI!B$12</f>
        <v>70</v>
      </c>
      <c r="AF163">
        <f>PLANURI!D$12</f>
        <v>60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180</v>
      </c>
      <c r="AC164" t="str">
        <f>PLANURI!H$9</f>
        <v>Mașini și instalații pentru agricultură și industrie alimentară</v>
      </c>
      <c r="AD164">
        <f>PLANURI!A$12</f>
        <v>20</v>
      </c>
      <c r="AE164">
        <f>PLANURI!B$12</f>
        <v>70</v>
      </c>
      <c r="AF164">
        <f>PLANURI!D$12</f>
        <v>60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180</v>
      </c>
      <c r="AC165" t="str">
        <f>PLANURI!H$9</f>
        <v>Mașini și instalații pentru agricultură și industrie alimentară</v>
      </c>
      <c r="AD165">
        <f>PLANURI!A$12</f>
        <v>20</v>
      </c>
      <c r="AE165">
        <f>PLANURI!B$12</f>
        <v>70</v>
      </c>
      <c r="AF165">
        <f>PLANURI!D$12</f>
        <v>60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180</v>
      </c>
      <c r="AC166" t="str">
        <f>PLANURI!H$9</f>
        <v>Mașini și instalații pentru agricultură și industrie alimentară</v>
      </c>
      <c r="AD166">
        <f>PLANURI!A$12</f>
        <v>20</v>
      </c>
      <c r="AE166">
        <f>PLANURI!B$12</f>
        <v>70</v>
      </c>
      <c r="AF166">
        <f>PLANURI!D$12</f>
        <v>60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180</v>
      </c>
      <c r="AC167" t="str">
        <f>PLANURI!H$9</f>
        <v>Mașini și instalații pentru agricultură și industrie alimentară</v>
      </c>
      <c r="AD167">
        <f>PLANURI!A$12</f>
        <v>20</v>
      </c>
      <c r="AE167">
        <f>PLANURI!B$12</f>
        <v>70</v>
      </c>
      <c r="AF167">
        <f>PLANURI!D$12</f>
        <v>60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180</v>
      </c>
      <c r="AC168" t="str">
        <f>PLANURI!H$9</f>
        <v>Mașini și instalații pentru agricultură și industrie alimentară</v>
      </c>
      <c r="AD168">
        <f>PLANURI!A$12</f>
        <v>20</v>
      </c>
      <c r="AE168">
        <f>PLANURI!B$12</f>
        <v>70</v>
      </c>
      <c r="AF168">
        <f>PLANURI!D$12</f>
        <v>60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180</v>
      </c>
      <c r="AC169" t="str">
        <f>PLANURI!H$9</f>
        <v>Mașini și instalații pentru agricultură și industrie alimentară</v>
      </c>
      <c r="AD169">
        <f>PLANURI!A$12</f>
        <v>20</v>
      </c>
      <c r="AE169">
        <f>PLANURI!B$12</f>
        <v>70</v>
      </c>
      <c r="AF169">
        <f>PLANURI!D$12</f>
        <v>60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180</v>
      </c>
      <c r="AC170" t="str">
        <f>PLANURI!H$9</f>
        <v>Mașini și instalații pentru agricultură și industrie alimentară</v>
      </c>
      <c r="AD170">
        <f>PLANURI!A$12</f>
        <v>20</v>
      </c>
      <c r="AE170">
        <f>PLANURI!B$12</f>
        <v>70</v>
      </c>
      <c r="AF170">
        <f>PLANURI!D$12</f>
        <v>60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180</v>
      </c>
      <c r="AC171" t="str">
        <f>PLANURI!H$9</f>
        <v>Mașini și instalații pentru agricultură și industrie alimentară</v>
      </c>
      <c r="AD171">
        <f>PLANURI!A$12</f>
        <v>20</v>
      </c>
      <c r="AE171">
        <f>PLANURI!B$12</f>
        <v>70</v>
      </c>
      <c r="AF171">
        <f>PLANURI!D$12</f>
        <v>60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180</v>
      </c>
      <c r="AC172" t="str">
        <f>PLANURI!H$9</f>
        <v>Mașini și instalații pentru agricultură și industrie alimentară</v>
      </c>
      <c r="AD172">
        <f>PLANURI!A$12</f>
        <v>20</v>
      </c>
      <c r="AE172">
        <f>PLANURI!B$12</f>
        <v>70</v>
      </c>
      <c r="AF172">
        <f>PLANURI!D$12</f>
        <v>60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180</v>
      </c>
      <c r="AC173" t="str">
        <f>PLANURI!H$9</f>
        <v>Mașini și instalații pentru agricultură și industrie alimentară</v>
      </c>
      <c r="AD173">
        <f>PLANURI!A$12</f>
        <v>20</v>
      </c>
      <c r="AE173">
        <f>PLANURI!B$12</f>
        <v>70</v>
      </c>
      <c r="AF173">
        <f>PLANURI!D$12</f>
        <v>60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180</v>
      </c>
      <c r="AC174" t="str">
        <f>PLANURI!H$9</f>
        <v>Mașini și instalații pentru agricultură și industrie alimentară</v>
      </c>
      <c r="AD174">
        <f>PLANURI!A$12</f>
        <v>20</v>
      </c>
      <c r="AE174">
        <f>PLANURI!B$12</f>
        <v>70</v>
      </c>
      <c r="AF174">
        <f>PLANURI!D$12</f>
        <v>60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180</v>
      </c>
      <c r="AC175" t="str">
        <f>PLANURI!H$9</f>
        <v>Mașini și instalații pentru agricultură și industrie alimentară</v>
      </c>
      <c r="AD175">
        <f>PLANURI!A$12</f>
        <v>20</v>
      </c>
      <c r="AE175">
        <f>PLANURI!B$12</f>
        <v>70</v>
      </c>
      <c r="AF175">
        <f>PLANURI!D$12</f>
        <v>60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180</v>
      </c>
      <c r="AC176" t="str">
        <f>PLANURI!H$9</f>
        <v>Mașini și instalații pentru agricultură și industrie alimentară</v>
      </c>
      <c r="AD176">
        <f>PLANURI!A$12</f>
        <v>20</v>
      </c>
      <c r="AE176">
        <f>PLANURI!B$12</f>
        <v>70</v>
      </c>
      <c r="AF176">
        <f>PLANURI!D$12</f>
        <v>60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180</v>
      </c>
      <c r="AC177" t="str">
        <f>PLANURI!H$9</f>
        <v>Mașini și instalații pentru agricultură și industrie alimentară</v>
      </c>
      <c r="AD177">
        <f>PLANURI!A$12</f>
        <v>20</v>
      </c>
      <c r="AE177">
        <f>PLANURI!B$12</f>
        <v>70</v>
      </c>
      <c r="AF177">
        <f>PLANURI!D$12</f>
        <v>60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180</v>
      </c>
      <c r="AC178" t="str">
        <f>PLANURI!H$9</f>
        <v>Mașini și instalații pentru agricultură și industrie alimentară</v>
      </c>
      <c r="AD178">
        <f>PLANURI!A$12</f>
        <v>20</v>
      </c>
      <c r="AE178">
        <f>PLANURI!B$12</f>
        <v>70</v>
      </c>
      <c r="AF178">
        <f>PLANURI!D$12</f>
        <v>60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180</v>
      </c>
      <c r="AC179" t="str">
        <f>PLANURI!H$9</f>
        <v>Mașini și instalații pentru agricultură și industrie alimentară</v>
      </c>
      <c r="AD179">
        <f>PLANURI!A$12</f>
        <v>20</v>
      </c>
      <c r="AE179">
        <f>PLANURI!B$12</f>
        <v>70</v>
      </c>
      <c r="AF179">
        <f>PLANURI!D$12</f>
        <v>60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180</v>
      </c>
      <c r="AC180" t="str">
        <f>PLANURI!H$9</f>
        <v>Mașini și instalații pentru agricultură și industrie alimentară</v>
      </c>
      <c r="AD180">
        <f>PLANURI!A$12</f>
        <v>20</v>
      </c>
      <c r="AE180">
        <f>PLANURI!B$12</f>
        <v>70</v>
      </c>
      <c r="AF180">
        <f>PLANURI!D$12</f>
        <v>60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180</v>
      </c>
      <c r="AC181" t="str">
        <f>PLANURI!H$9</f>
        <v>Mașini și instalații pentru agricultură și industrie alimentară</v>
      </c>
      <c r="AD181">
        <f>PLANURI!A$12</f>
        <v>20</v>
      </c>
      <c r="AE181">
        <f>PLANURI!B$12</f>
        <v>70</v>
      </c>
      <c r="AF181">
        <f>PLANURI!D$12</f>
        <v>60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180</v>
      </c>
      <c r="AC182" t="str">
        <f>PLANURI!H$9</f>
        <v>Mașini și instalații pentru agricultură și industrie alimentară</v>
      </c>
      <c r="AD182">
        <f>PLANURI!A$12</f>
        <v>20</v>
      </c>
      <c r="AE182">
        <f>PLANURI!B$12</f>
        <v>70</v>
      </c>
      <c r="AF182">
        <f>PLANURI!D$12</f>
        <v>60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180</v>
      </c>
      <c r="AC183" t="str">
        <f>PLANURI!H$9</f>
        <v>Mașini și instalații pentru agricultură și industrie alimentară</v>
      </c>
      <c r="AD183">
        <f>PLANURI!A$12</f>
        <v>20</v>
      </c>
      <c r="AE183">
        <f>PLANURI!B$12</f>
        <v>70</v>
      </c>
      <c r="AF183">
        <f>PLANURI!D$12</f>
        <v>60</v>
      </c>
      <c r="AG183" t="str">
        <f>PLANURI!BW625</f>
        <v/>
      </c>
    </row>
    <row r="184" spans="1:33" x14ac:dyDescent="0.2">
      <c r="A184" t="str">
        <f>PLANURI!AX626</f>
        <v>L432.21.06.D2-01</v>
      </c>
      <c r="B184">
        <f>PLANURI!AY626</f>
        <v>1</v>
      </c>
      <c r="C184" t="str">
        <f>PLANURI!AZ626</f>
        <v>Disciplina opţional independentă 1                                                      1 Actionari si automatizari hidraulice si pneumatice</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Științe Inginerești</v>
      </c>
      <c r="AB184">
        <f>PLANURI!C$12</f>
        <v>180</v>
      </c>
      <c r="AC184" t="str">
        <f>PLANURI!H$9</f>
        <v>Mașini și instalații pentru agricultură și industrie alimentară</v>
      </c>
      <c r="AD184">
        <f>PLANURI!A$12</f>
        <v>20</v>
      </c>
      <c r="AE184">
        <f>PLANURI!B$12</f>
        <v>70</v>
      </c>
      <c r="AF184">
        <f>PLANURI!D$12</f>
        <v>60</v>
      </c>
      <c r="AG184" t="str">
        <f>PLANURI!BW626</f>
        <v>2023</v>
      </c>
    </row>
    <row r="185" spans="1:33" x14ac:dyDescent="0.2">
      <c r="A185" t="str">
        <f>PLANURI!AX627</f>
        <v>L432.21.06.D2-02</v>
      </c>
      <c r="B185">
        <f>PLANURI!AY627</f>
        <v>2</v>
      </c>
      <c r="C185" t="str">
        <f>PLANURI!AZ627</f>
        <v>Disciplina opţional independentă 1                                                              2 Actionari hidraulice si pneumatice II</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Științe Inginerești</v>
      </c>
      <c r="AB185">
        <f>PLANURI!C$12</f>
        <v>180</v>
      </c>
      <c r="AC185" t="str">
        <f>PLANURI!H$9</f>
        <v>Mașini și instalații pentru agricultură și industrie alimentară</v>
      </c>
      <c r="AD185">
        <f>PLANURI!A$12</f>
        <v>20</v>
      </c>
      <c r="AE185">
        <f>PLANURI!B$12</f>
        <v>70</v>
      </c>
      <c r="AF185">
        <f>PLANURI!D$12</f>
        <v>60</v>
      </c>
      <c r="AG185" t="str">
        <f>PLANURI!BW627</f>
        <v>2023</v>
      </c>
    </row>
    <row r="186" spans="1:33" x14ac:dyDescent="0.2">
      <c r="A186" t="str">
        <f>PLANURI!AX628</f>
        <v>L432.21.06.D2-03</v>
      </c>
      <c r="B186">
        <f>PLANURI!AY628</f>
        <v>3</v>
      </c>
      <c r="C186" t="str">
        <f>PLANURI!AZ628</f>
        <v>Disciplina opţional independentă 2                                                          1 Mecanica ruperii si deformarii plastice</v>
      </c>
      <c r="D186">
        <f>PLANURI!BA628</f>
        <v>3</v>
      </c>
      <c r="E186" t="str">
        <f>PLANURI!BB628</f>
        <v>6</v>
      </c>
      <c r="F186" t="str">
        <f>PLANURI!BC628</f>
        <v>E</v>
      </c>
      <c r="G186" t="str">
        <f>PLANURI!BD628</f>
        <v>DO</v>
      </c>
      <c r="H186">
        <f>PLANURI!WL628</f>
        <v>0</v>
      </c>
      <c r="I186">
        <f>PLANURI!BF628</f>
        <v>2.5</v>
      </c>
      <c r="J186">
        <f>PLANURI!BG628</f>
        <v>4.5</v>
      </c>
      <c r="K186">
        <f>PLANURI!BH628</f>
        <v>28</v>
      </c>
      <c r="L186">
        <f>PLANURI!BI628</f>
        <v>35</v>
      </c>
      <c r="M186">
        <f>PLANURI!BJ628</f>
        <v>63</v>
      </c>
      <c r="N186">
        <f>PLANURI!BK628</f>
        <v>0</v>
      </c>
      <c r="O186">
        <f>PLANURI!BL628</f>
        <v>0</v>
      </c>
      <c r="P186">
        <f>PLANURI!BM628</f>
        <v>0</v>
      </c>
      <c r="Q186">
        <f>PLANURI!BN628</f>
        <v>0</v>
      </c>
      <c r="R186">
        <f>PLANURI!BO628</f>
        <v>0</v>
      </c>
      <c r="S186">
        <f>PLANURI!BP628</f>
        <v>0</v>
      </c>
      <c r="T186">
        <f>PLANURI!BQ628</f>
        <v>1.9</v>
      </c>
      <c r="U186">
        <f>PLANURI!BR628</f>
        <v>27</v>
      </c>
      <c r="V186">
        <f>PLANURI!BS628</f>
        <v>4</v>
      </c>
      <c r="W186" t="str">
        <f>PLANURI!BT628</f>
        <v>DS</v>
      </c>
      <c r="X186">
        <f>PLANURI!BU628</f>
        <v>6.4</v>
      </c>
      <c r="Y186">
        <f>PLANURI!BV628</f>
        <v>90</v>
      </c>
      <c r="Z186" t="str">
        <f>PLANURI!A$4</f>
        <v>Facultatea de Mecanică</v>
      </c>
      <c r="AA186" t="str">
        <f>PLANURI!H$6</f>
        <v>Științe Inginerești</v>
      </c>
      <c r="AB186">
        <f>PLANURI!C$12</f>
        <v>180</v>
      </c>
      <c r="AC186" t="str">
        <f>PLANURI!H$9</f>
        <v>Mașini și instalații pentru agricultură și industrie alimentară</v>
      </c>
      <c r="AD186">
        <f>PLANURI!A$12</f>
        <v>20</v>
      </c>
      <c r="AE186">
        <f>PLANURI!B$12</f>
        <v>70</v>
      </c>
      <c r="AF186">
        <f>PLANURI!D$12</f>
        <v>60</v>
      </c>
      <c r="AG186" t="str">
        <f>PLANURI!BW628</f>
        <v>2023</v>
      </c>
    </row>
    <row r="187" spans="1:33" x14ac:dyDescent="0.2">
      <c r="A187" t="str">
        <f>PLANURI!AX629</f>
        <v>L432.21.06.D2-04</v>
      </c>
      <c r="B187">
        <f>PLANURI!AY629</f>
        <v>4</v>
      </c>
      <c r="C187" t="str">
        <f>PLANURI!AZ629</f>
        <v>Disciplina opţional independentă 2                                                       2 Materiale compozite</v>
      </c>
      <c r="D187">
        <f>PLANURI!BA629</f>
        <v>3</v>
      </c>
      <c r="E187" t="str">
        <f>PLANURI!BB629</f>
        <v>6</v>
      </c>
      <c r="F187" t="str">
        <f>PLANURI!BC629</f>
        <v>E</v>
      </c>
      <c r="G187" t="str">
        <f>PLANURI!BD629</f>
        <v>DO</v>
      </c>
      <c r="H187">
        <f>PLANURI!BE629</f>
        <v>2</v>
      </c>
      <c r="I187">
        <f>PLANURI!BF629</f>
        <v>2.5</v>
      </c>
      <c r="J187">
        <f>PLANURI!BG629</f>
        <v>4.5</v>
      </c>
      <c r="K187">
        <f>PLANURI!BH629</f>
        <v>28</v>
      </c>
      <c r="L187">
        <f>PLANURI!BI629</f>
        <v>35</v>
      </c>
      <c r="M187">
        <f>PLANURI!BJ629</f>
        <v>63</v>
      </c>
      <c r="N187">
        <f>PLANURI!BK629</f>
        <v>0</v>
      </c>
      <c r="O187">
        <f>PLANURI!BL629</f>
        <v>0</v>
      </c>
      <c r="P187">
        <f>PLANURI!BM629</f>
        <v>0</v>
      </c>
      <c r="Q187">
        <f>PLANURI!BN629</f>
        <v>0</v>
      </c>
      <c r="R187">
        <f>PLANURI!BO629</f>
        <v>0</v>
      </c>
      <c r="S187">
        <f>PLANURI!BP629</f>
        <v>0</v>
      </c>
      <c r="T187">
        <f>PLANURI!BQ629</f>
        <v>1.9</v>
      </c>
      <c r="U187">
        <f>PLANURI!BR629</f>
        <v>27</v>
      </c>
      <c r="V187">
        <f>PLANURI!BS629</f>
        <v>4</v>
      </c>
      <c r="W187" t="str">
        <f>PLANURI!BT629</f>
        <v>DS</v>
      </c>
      <c r="X187">
        <f>PLANURI!BU629</f>
        <v>6.4</v>
      </c>
      <c r="Y187">
        <f>PLANURI!BV629</f>
        <v>90</v>
      </c>
      <c r="Z187" t="str">
        <f>PLANURI!A$4</f>
        <v>Facultatea de Mecanică</v>
      </c>
      <c r="AA187" t="str">
        <f>PLANURI!H$6</f>
        <v>Științe Inginerești</v>
      </c>
      <c r="AB187">
        <f>PLANURI!C$12</f>
        <v>180</v>
      </c>
      <c r="AC187" t="str">
        <f>PLANURI!H$9</f>
        <v>Mașini și instalații pentru agricultură și industrie alimentară</v>
      </c>
      <c r="AD187">
        <f>PLANURI!A$12</f>
        <v>20</v>
      </c>
      <c r="AE187">
        <f>PLANURI!B$12</f>
        <v>70</v>
      </c>
      <c r="AF187">
        <f>PLANURI!D$12</f>
        <v>60</v>
      </c>
      <c r="AG187" t="str">
        <f>PLANURI!BW629</f>
        <v>2023</v>
      </c>
    </row>
    <row r="188" spans="1:33" x14ac:dyDescent="0.2">
      <c r="A188" t="str">
        <f>PLANURI!AX630</f>
        <v>L432.21.06.D2-05</v>
      </c>
      <c r="B188">
        <f>PLANURI!AY630</f>
        <v>5</v>
      </c>
      <c r="C188" t="str">
        <f>PLANURI!AZ630</f>
        <v>Disciplina opţional independentă 3                                                       1 Instalații de ventilație și climatizare</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Științe Inginerești</v>
      </c>
      <c r="AB188">
        <f>PLANURI!C$12</f>
        <v>180</v>
      </c>
      <c r="AC188" t="str">
        <f>PLANURI!H$9</f>
        <v>Mașini și instalații pentru agricultură și industrie alimentară</v>
      </c>
      <c r="AD188">
        <f>PLANURI!A$12</f>
        <v>20</v>
      </c>
      <c r="AE188">
        <f>PLANURI!B$12</f>
        <v>70</v>
      </c>
      <c r="AF188">
        <f>PLANURI!D$12</f>
        <v>60</v>
      </c>
      <c r="AG188" t="str">
        <f>PLANURI!BW630</f>
        <v>2023</v>
      </c>
    </row>
    <row r="189" spans="1:33" x14ac:dyDescent="0.2">
      <c r="A189" t="str">
        <f>PLANURI!AX631</f>
        <v>L432.21.06.D2-06</v>
      </c>
      <c r="B189">
        <f>PLANURI!AY631</f>
        <v>6</v>
      </c>
      <c r="C189" t="str">
        <f>PLANURI!AZ631</f>
        <v>Disciplina opţional independentă 3                                                       2 Motoare cu ardere interna</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Științe Inginerești</v>
      </c>
      <c r="AB189">
        <f>PLANURI!C$12</f>
        <v>180</v>
      </c>
      <c r="AC189" t="str">
        <f>PLANURI!H$9</f>
        <v>Mașini și instalații pentru agricultură și industrie alimentară</v>
      </c>
      <c r="AD189">
        <f>PLANURI!A$12</f>
        <v>20</v>
      </c>
      <c r="AE189">
        <f>PLANURI!B$12</f>
        <v>70</v>
      </c>
      <c r="AF189">
        <f>PLANURI!D$12</f>
        <v>60</v>
      </c>
      <c r="AG189" t="str">
        <f>PLANURI!BW631</f>
        <v>2023</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180</v>
      </c>
      <c r="AC190" t="str">
        <f>PLANURI!H$9</f>
        <v>Mașini și instalații pentru agricultură și industrie alimentară</v>
      </c>
      <c r="AD190">
        <f>PLANURI!A$12</f>
        <v>20</v>
      </c>
      <c r="AE190">
        <f>PLANURI!B$12</f>
        <v>70</v>
      </c>
      <c r="AF190">
        <f>PLANURI!D$12</f>
        <v>60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180</v>
      </c>
      <c r="AC191" t="str">
        <f>PLANURI!H$9</f>
        <v>Mașini și instalații pentru agricultură și industrie alimentară</v>
      </c>
      <c r="AD191">
        <f>PLANURI!A$12</f>
        <v>20</v>
      </c>
      <c r="AE191">
        <f>PLANURI!B$12</f>
        <v>70</v>
      </c>
      <c r="AF191">
        <f>PLANURI!D$12</f>
        <v>60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180</v>
      </c>
      <c r="AC192" t="str">
        <f>PLANURI!H$9</f>
        <v>Mașini și instalații pentru agricultură și industrie alimentară</v>
      </c>
      <c r="AD192">
        <f>PLANURI!A$12</f>
        <v>20</v>
      </c>
      <c r="AE192">
        <f>PLANURI!B$12</f>
        <v>70</v>
      </c>
      <c r="AF192">
        <f>PLANURI!D$12</f>
        <v>60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180</v>
      </c>
      <c r="AC193" t="str">
        <f>PLANURI!H$9</f>
        <v>Mașini și instalații pentru agricultură și industrie alimentară</v>
      </c>
      <c r="AD193">
        <f>PLANURI!A$12</f>
        <v>20</v>
      </c>
      <c r="AE193">
        <f>PLANURI!B$12</f>
        <v>70</v>
      </c>
      <c r="AF193">
        <f>PLANURI!D$12</f>
        <v>60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180</v>
      </c>
      <c r="AC194" t="str">
        <f>PLANURI!H$9</f>
        <v>Mașini și instalații pentru agricultură și industrie alimentară</v>
      </c>
      <c r="AD194">
        <f>PLANURI!A$12</f>
        <v>20</v>
      </c>
      <c r="AE194">
        <f>PLANURI!B$12</f>
        <v>70</v>
      </c>
      <c r="AF194">
        <f>PLANURI!D$12</f>
        <v>60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180</v>
      </c>
      <c r="AC195" t="str">
        <f>PLANURI!H$9</f>
        <v>Mașini și instalații pentru agricultură și industrie alimentară</v>
      </c>
      <c r="AD195">
        <f>PLANURI!A$12</f>
        <v>20</v>
      </c>
      <c r="AE195">
        <f>PLANURI!B$12</f>
        <v>70</v>
      </c>
      <c r="AF195">
        <f>PLANURI!D$12</f>
        <v>60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180</v>
      </c>
      <c r="AC196" t="str">
        <f>PLANURI!H$9</f>
        <v>Mașini și instalații pentru agricultură și industrie alimentară</v>
      </c>
      <c r="AD196">
        <f>PLANURI!A$12</f>
        <v>20</v>
      </c>
      <c r="AE196">
        <f>PLANURI!B$12</f>
        <v>70</v>
      </c>
      <c r="AF196">
        <f>PLANURI!D$12</f>
        <v>60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180</v>
      </c>
      <c r="AC197" t="str">
        <f>PLANURI!H$9</f>
        <v>Mașini și instalații pentru agricultură și industrie alimentară</v>
      </c>
      <c r="AD197">
        <f>PLANURI!A$12</f>
        <v>20</v>
      </c>
      <c r="AE197">
        <f>PLANURI!B$12</f>
        <v>70</v>
      </c>
      <c r="AF197">
        <f>PLANURI!D$12</f>
        <v>60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180</v>
      </c>
      <c r="AC198" t="str">
        <f>PLANURI!H$9</f>
        <v>Mașini și instalații pentru agricultură și industrie alimentară</v>
      </c>
      <c r="AD198">
        <f>PLANURI!A$12</f>
        <v>20</v>
      </c>
      <c r="AE198">
        <f>PLANURI!B$12</f>
        <v>70</v>
      </c>
      <c r="AF198">
        <f>PLANURI!D$12</f>
        <v>60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180</v>
      </c>
      <c r="AC199" t="str">
        <f>PLANURI!H$9</f>
        <v>Mașini și instalații pentru agricultură și industrie alimentară</v>
      </c>
      <c r="AD199">
        <f>PLANURI!A$12</f>
        <v>20</v>
      </c>
      <c r="AE199">
        <f>PLANURI!B$12</f>
        <v>70</v>
      </c>
      <c r="AF199">
        <f>PLANURI!D$12</f>
        <v>60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180</v>
      </c>
      <c r="AC200" t="str">
        <f>PLANURI!H$9</f>
        <v>Mașini și instalații pentru agricultură și industrie alimentară</v>
      </c>
      <c r="AD200">
        <f>PLANURI!A$12</f>
        <v>20</v>
      </c>
      <c r="AE200">
        <f>PLANURI!B$12</f>
        <v>70</v>
      </c>
      <c r="AF200">
        <f>PLANURI!D$12</f>
        <v>60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180</v>
      </c>
      <c r="AC201" t="str">
        <f>PLANURI!H$9</f>
        <v>Mașini și instalații pentru agricultură și industrie alimentară</v>
      </c>
      <c r="AD201">
        <f>PLANURI!A$12</f>
        <v>20</v>
      </c>
      <c r="AE201">
        <f>PLANURI!B$12</f>
        <v>70</v>
      </c>
      <c r="AF201">
        <f>PLANURI!D$12</f>
        <v>60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180</v>
      </c>
      <c r="AC202" t="str">
        <f>PLANURI!H$9</f>
        <v>Mașini și instalații pentru agricultură și industrie alimentară</v>
      </c>
      <c r="AD202">
        <f>PLANURI!A$12</f>
        <v>20</v>
      </c>
      <c r="AE202">
        <f>PLANURI!B$12</f>
        <v>70</v>
      </c>
      <c r="AF202">
        <f>PLANURI!D$12</f>
        <v>60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180</v>
      </c>
      <c r="AC203" t="str">
        <f>PLANURI!H$9</f>
        <v>Mașini și instalații pentru agricultură și industrie alimentară</v>
      </c>
      <c r="AD203">
        <f>PLANURI!A$12</f>
        <v>20</v>
      </c>
      <c r="AE203">
        <f>PLANURI!B$12</f>
        <v>70</v>
      </c>
      <c r="AF203">
        <f>PLANURI!D$12</f>
        <v>60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180</v>
      </c>
      <c r="AC204" t="str">
        <f>PLANURI!H$9</f>
        <v>Mașini și instalații pentru agricultură și industrie alimentară</v>
      </c>
      <c r="AD204">
        <f>PLANURI!A$12</f>
        <v>20</v>
      </c>
      <c r="AE204">
        <f>PLANURI!B$12</f>
        <v>70</v>
      </c>
      <c r="AF204">
        <f>PLANURI!D$12</f>
        <v>60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180</v>
      </c>
      <c r="AC205" t="str">
        <f>PLANURI!H$9</f>
        <v>Mașini și instalații pentru agricultură și industrie alimentară</v>
      </c>
      <c r="AD205">
        <f>PLANURI!A$12</f>
        <v>20</v>
      </c>
      <c r="AE205">
        <f>PLANURI!B$12</f>
        <v>70</v>
      </c>
      <c r="AF205">
        <f>PLANURI!D$12</f>
        <v>60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180</v>
      </c>
      <c r="AC206" t="str">
        <f>PLANURI!H$9</f>
        <v>Mașini și instalații pentru agricultură și industrie alimentară</v>
      </c>
      <c r="AD206">
        <f>PLANURI!A$12</f>
        <v>20</v>
      </c>
      <c r="AE206">
        <f>PLANURI!B$12</f>
        <v>70</v>
      </c>
      <c r="AF206">
        <f>PLANURI!D$12</f>
        <v>60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180</v>
      </c>
      <c r="AC207" t="str">
        <f>PLANURI!H$9</f>
        <v>Mașini și instalații pentru agricultură și industrie alimentară</v>
      </c>
      <c r="AD207">
        <f>PLANURI!A$12</f>
        <v>20</v>
      </c>
      <c r="AE207">
        <f>PLANURI!B$12</f>
        <v>70</v>
      </c>
      <c r="AF207">
        <f>PLANURI!D$12</f>
        <v>60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180</v>
      </c>
      <c r="AC208" t="str">
        <f>PLANURI!H$9</f>
        <v>Mașini și instalații pentru agricultură și industrie alimentară</v>
      </c>
      <c r="AD208">
        <f>PLANURI!A$12</f>
        <v>20</v>
      </c>
      <c r="AE208">
        <f>PLANURI!B$12</f>
        <v>70</v>
      </c>
      <c r="AF208">
        <f>PLANURI!D$12</f>
        <v>60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180</v>
      </c>
      <c r="AC209" t="str">
        <f>PLANURI!H$9</f>
        <v>Mașini și instalații pentru agricultură și industrie alimentară</v>
      </c>
      <c r="AD209">
        <f>PLANURI!A$12</f>
        <v>20</v>
      </c>
      <c r="AE209">
        <f>PLANURI!B$12</f>
        <v>70</v>
      </c>
      <c r="AF209">
        <f>PLANURI!D$12</f>
        <v>60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180</v>
      </c>
      <c r="AC210" t="str">
        <f>PLANURI!H$9</f>
        <v>Mașini și instalații pentru agricultură și industrie alimentară</v>
      </c>
      <c r="AD210">
        <f>PLANURI!A$12</f>
        <v>20</v>
      </c>
      <c r="AE210">
        <f>PLANURI!B$12</f>
        <v>70</v>
      </c>
      <c r="AF210">
        <f>PLANURI!D$12</f>
        <v>60</v>
      </c>
      <c r="AG210" t="str">
        <f>PLANURI!BW652</f>
        <v/>
      </c>
    </row>
    <row r="211" spans="1:33" x14ac:dyDescent="0.2">
      <c r="A211" t="str">
        <f>PLANURI!AX653</f>
        <v>L432.21.07.S2-01</v>
      </c>
      <c r="B211">
        <f>PLANURI!AY653</f>
        <v>1</v>
      </c>
      <c r="C211" t="str">
        <f>PLANURI!AZ653</f>
        <v xml:space="preserve">Opțional 1-împachetat
 Utilaje pentru produse vegetale (*)
(disciplina 1P1.7.1.1 din pachetul 1P1.7.1)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Științe Inginerești</v>
      </c>
      <c r="AB211">
        <f>PLANURI!C$12</f>
        <v>180</v>
      </c>
      <c r="AC211" t="str">
        <f>PLANURI!H$9</f>
        <v>Mașini și instalații pentru agricultură și industrie alimentară</v>
      </c>
      <c r="AD211">
        <f>PLANURI!A$12</f>
        <v>20</v>
      </c>
      <c r="AE211">
        <f>PLANURI!B$12</f>
        <v>70</v>
      </c>
      <c r="AF211">
        <f>PLANURI!D$12</f>
        <v>60</v>
      </c>
      <c r="AG211" t="str">
        <f>PLANURI!BW653</f>
        <v>2024</v>
      </c>
    </row>
    <row r="212" spans="1:33" x14ac:dyDescent="0.2">
      <c r="A212" t="str">
        <f>PLANURI!AX654</f>
        <v>L432.21.07.S3-02</v>
      </c>
      <c r="B212">
        <f>PLANURI!AY654</f>
        <v>2</v>
      </c>
      <c r="C212" t="str">
        <f>PLANURI!AZ654</f>
        <v>Opțional 2-împachetat
Utilaje pentru morărit și panificație  (*)
(disciplina 1P1.7.1.2 din pachetul 1P1.7.1)</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5.9</v>
      </c>
      <c r="U212">
        <f>PLANURI!BR654</f>
        <v>83</v>
      </c>
      <c r="V212">
        <f>PLANURI!BS654</f>
        <v>5</v>
      </c>
      <c r="W212" t="str">
        <f>PLANURI!BT654</f>
        <v>DS</v>
      </c>
      <c r="X212">
        <f>PLANURI!BU654</f>
        <v>8.9</v>
      </c>
      <c r="Y212">
        <f>PLANURI!BV654</f>
        <v>125</v>
      </c>
      <c r="Z212" t="str">
        <f>PLANURI!A$4</f>
        <v>Facultatea de Mecanică</v>
      </c>
      <c r="AA212" t="str">
        <f>PLANURI!H$6</f>
        <v>Științe Inginerești</v>
      </c>
      <c r="AB212">
        <f>PLANURI!C$12</f>
        <v>180</v>
      </c>
      <c r="AC212" t="str">
        <f>PLANURI!H$9</f>
        <v>Mașini și instalații pentru agricultură și industrie alimentară</v>
      </c>
      <c r="AD212">
        <f>PLANURI!A$12</f>
        <v>20</v>
      </c>
      <c r="AE212">
        <f>PLANURI!B$12</f>
        <v>70</v>
      </c>
      <c r="AF212">
        <f>PLANURI!D$12</f>
        <v>60</v>
      </c>
      <c r="AG212" t="str">
        <f>PLANURI!BW654</f>
        <v>2024</v>
      </c>
    </row>
    <row r="213" spans="1:33" x14ac:dyDescent="0.2">
      <c r="A213" t="str">
        <f>PLANURI!AX655</f>
        <v>L432.21.07.S4-03</v>
      </c>
      <c r="B213">
        <f>PLANURI!AY655</f>
        <v>3</v>
      </c>
      <c r="C213" t="str">
        <f>PLANURI!AZ655</f>
        <v>Opțional 3-împachetat
Utilaje pentru produse animale  (*)
(disciplina 1P1.7.1.3 din pachetul 1P1.7.1)</v>
      </c>
      <c r="D213">
        <f>PLANURI!BA655</f>
        <v>4</v>
      </c>
      <c r="E213" t="str">
        <f>PLANURI!BB655</f>
        <v>7</v>
      </c>
      <c r="F213" t="str">
        <f>PLANURI!BC655</f>
        <v>E</v>
      </c>
      <c r="G213" t="str">
        <f>PLANURI!BD655</f>
        <v>DO</v>
      </c>
      <c r="H213">
        <f>PLANURI!BE655</f>
        <v>2</v>
      </c>
      <c r="I213">
        <f>PLANURI!BF655</f>
        <v>2</v>
      </c>
      <c r="J213">
        <f>PLANURI!BG655</f>
        <v>4</v>
      </c>
      <c r="K213">
        <f>PLANURI!BH655</f>
        <v>28</v>
      </c>
      <c r="L213">
        <f>PLANURI!BI655</f>
        <v>28</v>
      </c>
      <c r="M213">
        <f>PLANURI!BJ655</f>
        <v>56</v>
      </c>
      <c r="N213">
        <f>PLANURI!BK655</f>
        <v>0</v>
      </c>
      <c r="O213">
        <f>PLANURI!BL655</f>
        <v>0</v>
      </c>
      <c r="P213">
        <f>PLANURI!BM655</f>
        <v>0</v>
      </c>
      <c r="Q213">
        <f>PLANURI!BN655</f>
        <v>0</v>
      </c>
      <c r="R213">
        <f>PLANURI!BO655</f>
        <v>0</v>
      </c>
      <c r="S213">
        <f>PLANURI!BP655</f>
        <v>0</v>
      </c>
      <c r="T213">
        <f>PLANURI!BQ655</f>
        <v>4.9000000000000004</v>
      </c>
      <c r="U213">
        <f>PLANURI!BR655</f>
        <v>69</v>
      </c>
      <c r="V213">
        <f>PLANURI!BS655</f>
        <v>5</v>
      </c>
      <c r="W213" t="str">
        <f>PLANURI!BT655</f>
        <v>DS</v>
      </c>
      <c r="X213">
        <f>PLANURI!BU655</f>
        <v>8.9</v>
      </c>
      <c r="Y213">
        <f>PLANURI!BV655</f>
        <v>125</v>
      </c>
      <c r="Z213" t="str">
        <f>PLANURI!A$4</f>
        <v>Facultatea de Mecanică</v>
      </c>
      <c r="AA213" t="str">
        <f>PLANURI!H$6</f>
        <v>Științe Inginerești</v>
      </c>
      <c r="AB213">
        <f>PLANURI!C$12</f>
        <v>180</v>
      </c>
      <c r="AC213" t="str">
        <f>PLANURI!H$9</f>
        <v>Mașini și instalații pentru agricultură și industrie alimentară</v>
      </c>
      <c r="AD213">
        <f>PLANURI!A$12</f>
        <v>20</v>
      </c>
      <c r="AE213">
        <f>PLANURI!B$12</f>
        <v>70</v>
      </c>
      <c r="AF213">
        <f>PLANURI!D$12</f>
        <v>60</v>
      </c>
      <c r="AG213" t="str">
        <f>PLANURI!BW655</f>
        <v>2024</v>
      </c>
    </row>
    <row r="214" spans="1:33" x14ac:dyDescent="0.2">
      <c r="A214" t="str">
        <f>PLANURI!AX656</f>
        <v>L432.21.07.S5-04</v>
      </c>
      <c r="B214">
        <f>PLANURI!AY656</f>
        <v>4</v>
      </c>
      <c r="C214" t="str">
        <f>PLANURI!AZ656</f>
        <v>Opțional 4-împachetat 
Sisteme pentru tehnologii extractive (*)
(disciplina 1P1.7.1.4 din pachetul 1P1.7.1)</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Științe Inginerești</v>
      </c>
      <c r="AB214">
        <f>PLANURI!C$12</f>
        <v>180</v>
      </c>
      <c r="AC214" t="str">
        <f>PLANURI!H$9</f>
        <v>Mașini și instalații pentru agricultură și industrie alimentară</v>
      </c>
      <c r="AD214">
        <f>PLANURI!A$12</f>
        <v>20</v>
      </c>
      <c r="AE214">
        <f>PLANURI!B$12</f>
        <v>70</v>
      </c>
      <c r="AF214">
        <f>PLANURI!D$12</f>
        <v>60</v>
      </c>
      <c r="AG214" t="str">
        <f>PLANURI!BW656</f>
        <v>2024</v>
      </c>
    </row>
    <row r="215" spans="1:33" x14ac:dyDescent="0.2">
      <c r="A215" t="str">
        <f>PLANURI!AX657</f>
        <v>L432.21.07.S6-05</v>
      </c>
      <c r="B215">
        <f>PLANURI!AY657</f>
        <v>5</v>
      </c>
      <c r="C215" t="str">
        <f>PLANURI!AZ657</f>
        <v>Opțional 5-împachetat
Monitorizarea sistemelor industriale (*)
(disciplina 1P1.7.1.5 din pachetul 1P1.7.1)</v>
      </c>
      <c r="D215">
        <f>PLANURI!BA657</f>
        <v>4</v>
      </c>
      <c r="E215" t="str">
        <f>PLANURI!BB657</f>
        <v>7</v>
      </c>
      <c r="F215" t="str">
        <f>PLANURI!BC657</f>
        <v>E</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Științe Inginerești</v>
      </c>
      <c r="AB215">
        <f>PLANURI!C$12</f>
        <v>180</v>
      </c>
      <c r="AC215" t="str">
        <f>PLANURI!H$9</f>
        <v>Mașini și instalații pentru agricultură și industrie alimentară</v>
      </c>
      <c r="AD215">
        <f>PLANURI!A$12</f>
        <v>20</v>
      </c>
      <c r="AE215">
        <f>PLANURI!B$12</f>
        <v>70</v>
      </c>
      <c r="AF215">
        <f>PLANURI!D$12</f>
        <v>60</v>
      </c>
      <c r="AG215" t="str">
        <f>PLANURI!BW657</f>
        <v>2024</v>
      </c>
    </row>
    <row r="216" spans="1:33" x14ac:dyDescent="0.2">
      <c r="A216" t="str">
        <f>PLANURI!AX658</f>
        <v>L432.21.07.S2-06</v>
      </c>
      <c r="B216">
        <f>PLANURI!AY658</f>
        <v>6</v>
      </c>
      <c r="C216" t="str">
        <f>PLANURI!AZ658</f>
        <v>Opțional 1-împachetat
Utilaje pentru horticultură
(disciplina 1P1.7.2.1 din pachetul 1P1.7.2)</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Științe Inginerești</v>
      </c>
      <c r="AB216">
        <f>PLANURI!C$12</f>
        <v>180</v>
      </c>
      <c r="AC216" t="str">
        <f>PLANURI!H$9</f>
        <v>Mașini și instalații pentru agricultură și industrie alimentară</v>
      </c>
      <c r="AD216">
        <f>PLANURI!A$12</f>
        <v>20</v>
      </c>
      <c r="AE216">
        <f>PLANURI!B$12</f>
        <v>70</v>
      </c>
      <c r="AF216">
        <f>PLANURI!D$12</f>
        <v>60</v>
      </c>
      <c r="AG216" t="str">
        <f>PLANURI!BW658</f>
        <v>2024</v>
      </c>
    </row>
    <row r="217" spans="1:33" x14ac:dyDescent="0.2">
      <c r="A217" t="str">
        <f>PLANURI!AX659</f>
        <v>L432.21.07.S3-07</v>
      </c>
      <c r="B217">
        <f>PLANURI!AY659</f>
        <v>7</v>
      </c>
      <c r="C217" t="str">
        <f>PLANURI!AZ659</f>
        <v>Opțional 2-împachetat
 Utilaje pentru prelucrarea primară a cerealelor
(disciplina 1P1.7.2.2 din pachetul 1P1.7.2)</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Științe Inginerești</v>
      </c>
      <c r="AB217">
        <f>PLANURI!C$12</f>
        <v>180</v>
      </c>
      <c r="AC217" t="str">
        <f>PLANURI!H$9</f>
        <v>Mașini și instalații pentru agricultură și industrie alimentară</v>
      </c>
      <c r="AD217">
        <f>PLANURI!A$12</f>
        <v>20</v>
      </c>
      <c r="AE217">
        <f>PLANURI!B$12</f>
        <v>70</v>
      </c>
      <c r="AF217">
        <f>PLANURI!D$12</f>
        <v>60</v>
      </c>
      <c r="AG217" t="str">
        <f>PLANURI!BW659</f>
        <v>2024</v>
      </c>
    </row>
    <row r="218" spans="1:33" x14ac:dyDescent="0.2">
      <c r="A218" t="str">
        <f>PLANURI!AX660</f>
        <v>L432.21.07.S4-08</v>
      </c>
      <c r="B218">
        <f>PLANURI!AY660</f>
        <v>8</v>
      </c>
      <c r="C218" t="str">
        <f>PLANURI!AZ660</f>
        <v>Opțional 3-împachetat
Mașini și instalații zootehnice
(disciplina 1P1.7.2.3 din pachetul 1P1.7.2)</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Științe Inginerești</v>
      </c>
      <c r="AB218">
        <f>PLANURI!C$12</f>
        <v>180</v>
      </c>
      <c r="AC218" t="str">
        <f>PLANURI!H$9</f>
        <v>Mașini și instalații pentru agricultură și industrie alimentară</v>
      </c>
      <c r="AD218">
        <f>PLANURI!A$12</f>
        <v>20</v>
      </c>
      <c r="AE218">
        <f>PLANURI!B$12</f>
        <v>70</v>
      </c>
      <c r="AF218">
        <f>PLANURI!D$12</f>
        <v>60</v>
      </c>
      <c r="AG218" t="str">
        <f>PLANURI!BW660</f>
        <v>2024</v>
      </c>
    </row>
    <row r="219" spans="1:33" x14ac:dyDescent="0.2">
      <c r="A219" t="str">
        <f>PLANURI!AX661</f>
        <v>L432.21.07.S5-09</v>
      </c>
      <c r="B219">
        <f>PLANURI!AY661</f>
        <v>9</v>
      </c>
      <c r="C219" t="str">
        <f>PLANURI!AZ661</f>
        <v>Opțional 4-împachetat 
Masini agricole de recoltat
(disciplina 1P1.7.2.4 din pachetul 1P1.7.2)</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Științe Inginerești</v>
      </c>
      <c r="AB219">
        <f>PLANURI!C$12</f>
        <v>180</v>
      </c>
      <c r="AC219" t="str">
        <f>PLANURI!H$9</f>
        <v>Mașini și instalații pentru agricultură și industrie alimentară</v>
      </c>
      <c r="AD219">
        <f>PLANURI!A$12</f>
        <v>20</v>
      </c>
      <c r="AE219">
        <f>PLANURI!B$12</f>
        <v>70</v>
      </c>
      <c r="AF219">
        <f>PLANURI!D$12</f>
        <v>60</v>
      </c>
      <c r="AG219" t="str">
        <f>PLANURI!BW661</f>
        <v>2024</v>
      </c>
    </row>
    <row r="220" spans="1:33" x14ac:dyDescent="0.2">
      <c r="A220" t="str">
        <f>PLANURI!AX662</f>
        <v>L432.21.07.S6-10</v>
      </c>
      <c r="B220">
        <f>PLANURI!AY662</f>
        <v>10</v>
      </c>
      <c r="C220" t="str">
        <f>PLANURI!AZ662</f>
        <v>Opțional 5-împachetat
Sisteme de acţionare şi automatizare
(disciplina 1P1.7.2.5 din pachetul 1P1.7.2)</v>
      </c>
      <c r="D220">
        <f>PLANURI!BA662</f>
        <v>4</v>
      </c>
      <c r="E220" t="str">
        <f>PLANURI!BB662</f>
        <v>7</v>
      </c>
      <c r="F220" t="str">
        <f>PLANURI!BC662</f>
        <v>D</v>
      </c>
      <c r="G220" t="str">
        <f>PLANURI!BD662</f>
        <v>DO</v>
      </c>
      <c r="H220">
        <f>PLANURI!WL662</f>
        <v>0</v>
      </c>
      <c r="I220">
        <f>PLANURI!BF662</f>
        <v>1</v>
      </c>
      <c r="J220">
        <f>PLANURI!BG662</f>
        <v>3</v>
      </c>
      <c r="K220">
        <f>PLANURI!BH662</f>
        <v>28</v>
      </c>
      <c r="L220">
        <f>PLANURI!BI662</f>
        <v>14</v>
      </c>
      <c r="M220">
        <f>PLANURI!BJ662</f>
        <v>42</v>
      </c>
      <c r="N220">
        <f>PLANURI!BK662</f>
        <v>0</v>
      </c>
      <c r="O220">
        <f>PLANURI!BL662</f>
        <v>0</v>
      </c>
      <c r="P220">
        <f>PLANURI!BM662</f>
        <v>0</v>
      </c>
      <c r="Q220">
        <f>PLANURI!BN662</f>
        <v>0</v>
      </c>
      <c r="R220">
        <f>PLANURI!BO662</f>
        <v>0</v>
      </c>
      <c r="S220">
        <f>PLANURI!BP662</f>
        <v>0</v>
      </c>
      <c r="T220">
        <f>PLANURI!BQ662</f>
        <v>4.0999999999999996</v>
      </c>
      <c r="U220">
        <f>PLANURI!BR662</f>
        <v>58</v>
      </c>
      <c r="V220">
        <f>PLANURI!BS662</f>
        <v>4</v>
      </c>
      <c r="W220" t="str">
        <f>PLANURI!BT662</f>
        <v>DS</v>
      </c>
      <c r="X220">
        <f>PLANURI!BU662</f>
        <v>7.1</v>
      </c>
      <c r="Y220">
        <f>PLANURI!BV662</f>
        <v>100</v>
      </c>
      <c r="Z220" t="str">
        <f>PLANURI!A$4</f>
        <v>Facultatea de Mecanică</v>
      </c>
      <c r="AA220" t="str">
        <f>PLANURI!H$6</f>
        <v>Științe Inginerești</v>
      </c>
      <c r="AB220">
        <f>PLANURI!C$12</f>
        <v>180</v>
      </c>
      <c r="AC220" t="str">
        <f>PLANURI!H$9</f>
        <v>Mașini și instalații pentru agricultură și industrie alimentară</v>
      </c>
      <c r="AD220">
        <f>PLANURI!A$12</f>
        <v>20</v>
      </c>
      <c r="AE220">
        <f>PLANURI!B$12</f>
        <v>70</v>
      </c>
      <c r="AF220">
        <f>PLANURI!D$12</f>
        <v>60</v>
      </c>
      <c r="AG220" t="str">
        <f>PLANURI!BW662</f>
        <v>2024</v>
      </c>
    </row>
    <row r="221" spans="1:33" x14ac:dyDescent="0.2">
      <c r="A221" t="str">
        <f>PLANURI!AX663</f>
        <v>L432.21.07.S6-11</v>
      </c>
      <c r="B221">
        <f>PLANURI!AY663</f>
        <v>11</v>
      </c>
      <c r="C221" t="str">
        <f>PLANURI!AZ663</f>
        <v>Opțional 5-împachetat
Sisteme de acţionare şi automatizare
(disciplina 1P1.7.2.5 din pachetul 1P1.7.2)</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Științe Inginerești</v>
      </c>
      <c r="AB221">
        <f>PLANURI!C$12</f>
        <v>180</v>
      </c>
      <c r="AC221" t="str">
        <f>PLANURI!H$9</f>
        <v>Mașini și instalații pentru agricultură și industrie alimentară</v>
      </c>
      <c r="AD221">
        <f>PLANURI!A$12</f>
        <v>20</v>
      </c>
      <c r="AE221">
        <f>PLANURI!B$12</f>
        <v>70</v>
      </c>
      <c r="AF221">
        <f>PLANURI!D$12</f>
        <v>60</v>
      </c>
      <c r="AG221" t="str">
        <f>PLANURI!BW663</f>
        <v>2024</v>
      </c>
    </row>
    <row r="222" spans="1:33" x14ac:dyDescent="0.2">
      <c r="A222" t="str">
        <f>PLANURI!AX664</f>
        <v>L432.21.07.S6-12</v>
      </c>
      <c r="B222">
        <f>PLANURI!AY664</f>
        <v>12</v>
      </c>
      <c r="C222" t="str">
        <f>PLANURI!AZ664</f>
        <v>Opțional 5-împachetat
Sisteme de acţionare şi automatizare
(disciplina 1P1.7.2.5 din pachetul 1P1.7.2)</v>
      </c>
      <c r="D222">
        <f>PLANURI!BA664</f>
        <v>4</v>
      </c>
      <c r="E222" t="str">
        <f>PLANURI!BB664</f>
        <v>7</v>
      </c>
      <c r="F222" t="str">
        <f>PLANURI!BC664</f>
        <v>D</v>
      </c>
      <c r="G222" t="str">
        <f>PLANURI!BD664</f>
        <v>DO</v>
      </c>
      <c r="H222">
        <f>PLANURI!WL664</f>
        <v>0</v>
      </c>
      <c r="I222">
        <f>PLANURI!BF664</f>
        <v>2</v>
      </c>
      <c r="J222">
        <f>PLANURI!BG664</f>
        <v>4</v>
      </c>
      <c r="K222">
        <f>PLANURI!BH664</f>
        <v>28</v>
      </c>
      <c r="L222">
        <f>PLANURI!BI664</f>
        <v>28</v>
      </c>
      <c r="M222">
        <f>PLANURI!BJ664</f>
        <v>56</v>
      </c>
      <c r="N222">
        <f>PLANURI!BK664</f>
        <v>0</v>
      </c>
      <c r="O222">
        <f>PLANURI!BL664</f>
        <v>0</v>
      </c>
      <c r="P222">
        <f>PLANURI!BM664</f>
        <v>0</v>
      </c>
      <c r="Q222">
        <f>PLANURI!BN664</f>
        <v>0</v>
      </c>
      <c r="R222">
        <f>PLANURI!BO664</f>
        <v>0</v>
      </c>
      <c r="S222">
        <f>PLANURI!BP664</f>
        <v>0</v>
      </c>
      <c r="T222">
        <f>PLANURI!BQ664</f>
        <v>4.9000000000000004</v>
      </c>
      <c r="U222">
        <f>PLANURI!BR664</f>
        <v>69</v>
      </c>
      <c r="V222">
        <f>PLANURI!BS664</f>
        <v>5</v>
      </c>
      <c r="W222" t="str">
        <f>PLANURI!BT664</f>
        <v>DS</v>
      </c>
      <c r="X222">
        <f>PLANURI!BU664</f>
        <v>8.9</v>
      </c>
      <c r="Y222">
        <f>PLANURI!BV664</f>
        <v>125</v>
      </c>
      <c r="Z222" t="str">
        <f>PLANURI!A$4</f>
        <v>Facultatea de Mecanică</v>
      </c>
      <c r="AA222" t="str">
        <f>PLANURI!H$6</f>
        <v>Științe Inginerești</v>
      </c>
      <c r="AB222">
        <f>PLANURI!C$12</f>
        <v>180</v>
      </c>
      <c r="AC222" t="str">
        <f>PLANURI!H$9</f>
        <v>Mașini și instalații pentru agricultură și industrie alimentară</v>
      </c>
      <c r="AD222">
        <f>PLANURI!A$12</f>
        <v>20</v>
      </c>
      <c r="AE222">
        <f>PLANURI!B$12</f>
        <v>70</v>
      </c>
      <c r="AF222">
        <f>PLANURI!D$12</f>
        <v>60</v>
      </c>
      <c r="AG222" t="str">
        <f>PLANURI!BW664</f>
        <v>2024</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180</v>
      </c>
      <c r="AC223" t="str">
        <f>PLANURI!H$9</f>
        <v>Mașini și instalații pentru agricultură și industrie alimentară</v>
      </c>
      <c r="AD223">
        <f>PLANURI!A$12</f>
        <v>20</v>
      </c>
      <c r="AE223">
        <f>PLANURI!B$12</f>
        <v>70</v>
      </c>
      <c r="AF223">
        <f>PLANURI!D$12</f>
        <v>60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180</v>
      </c>
      <c r="AC224" t="str">
        <f>PLANURI!H$9</f>
        <v>Mașini și instalații pentru agricultură și industrie alimentară</v>
      </c>
      <c r="AD224">
        <f>PLANURI!A$12</f>
        <v>20</v>
      </c>
      <c r="AE224">
        <f>PLANURI!B$12</f>
        <v>70</v>
      </c>
      <c r="AF224">
        <f>PLANURI!D$12</f>
        <v>60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180</v>
      </c>
      <c r="AC225" t="str">
        <f>PLANURI!H$9</f>
        <v>Mașini și instalații pentru agricultură și industrie alimentară</v>
      </c>
      <c r="AD225">
        <f>PLANURI!A$12</f>
        <v>20</v>
      </c>
      <c r="AE225">
        <f>PLANURI!B$12</f>
        <v>70</v>
      </c>
      <c r="AF225">
        <f>PLANURI!D$12</f>
        <v>60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180</v>
      </c>
      <c r="AC226" t="str">
        <f>PLANURI!H$9</f>
        <v>Mașini și instalații pentru agricultură și industrie alimentară</v>
      </c>
      <c r="AD226">
        <f>PLANURI!A$12</f>
        <v>20</v>
      </c>
      <c r="AE226">
        <f>PLANURI!B$12</f>
        <v>70</v>
      </c>
      <c r="AF226">
        <f>PLANURI!D$12</f>
        <v>60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180</v>
      </c>
      <c r="AC227" t="str">
        <f>PLANURI!H$9</f>
        <v>Mașini și instalații pentru agricultură și industrie alimentară</v>
      </c>
      <c r="AD227">
        <f>PLANURI!A$12</f>
        <v>20</v>
      </c>
      <c r="AE227">
        <f>PLANURI!B$12</f>
        <v>70</v>
      </c>
      <c r="AF227">
        <f>PLANURI!D$12</f>
        <v>60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180</v>
      </c>
      <c r="AC228" t="str">
        <f>PLANURI!H$9</f>
        <v>Mașini și instalații pentru agricultură și industrie alimentară</v>
      </c>
      <c r="AD228">
        <f>PLANURI!A$12</f>
        <v>20</v>
      </c>
      <c r="AE228">
        <f>PLANURI!B$12</f>
        <v>70</v>
      </c>
      <c r="AF228">
        <f>PLANURI!D$12</f>
        <v>60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180</v>
      </c>
      <c r="AC229" t="str">
        <f>PLANURI!H$9</f>
        <v>Mașini și instalații pentru agricultură și industrie alimentară</v>
      </c>
      <c r="AD229">
        <f>PLANURI!A$12</f>
        <v>20</v>
      </c>
      <c r="AE229">
        <f>PLANURI!B$12</f>
        <v>70</v>
      </c>
      <c r="AF229">
        <f>PLANURI!D$12</f>
        <v>60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180</v>
      </c>
      <c r="AC230" t="str">
        <f>PLANURI!H$9</f>
        <v>Mașini și instalații pentru agricultură și industrie alimentară</v>
      </c>
      <c r="AD230">
        <f>PLANURI!A$12</f>
        <v>20</v>
      </c>
      <c r="AE230">
        <f>PLANURI!B$12</f>
        <v>70</v>
      </c>
      <c r="AF230">
        <f>PLANURI!D$12</f>
        <v>60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180</v>
      </c>
      <c r="AC231" t="str">
        <f>PLANURI!H$9</f>
        <v>Mașini și instalații pentru agricultură și industrie alimentară</v>
      </c>
      <c r="AD231">
        <f>PLANURI!A$12</f>
        <v>20</v>
      </c>
      <c r="AE231">
        <f>PLANURI!B$12</f>
        <v>70</v>
      </c>
      <c r="AF231">
        <f>PLANURI!D$12</f>
        <v>60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180</v>
      </c>
      <c r="AC232" t="str">
        <f>PLANURI!H$9</f>
        <v>Mașini și instalații pentru agricultură și industrie alimentară</v>
      </c>
      <c r="AD232">
        <f>PLANURI!A$12</f>
        <v>20</v>
      </c>
      <c r="AE232">
        <f>PLANURI!B$12</f>
        <v>70</v>
      </c>
      <c r="AF232">
        <f>PLANURI!D$12</f>
        <v>60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180</v>
      </c>
      <c r="AC233" t="str">
        <f>PLANURI!H$9</f>
        <v>Mașini și instalații pentru agricultură și industrie alimentară</v>
      </c>
      <c r="AD233">
        <f>PLANURI!A$12</f>
        <v>20</v>
      </c>
      <c r="AE233">
        <f>PLANURI!B$12</f>
        <v>70</v>
      </c>
      <c r="AF233">
        <f>PLANURI!D$12</f>
        <v>60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180</v>
      </c>
      <c r="AC234" t="str">
        <f>PLANURI!H$9</f>
        <v>Mașini și instalații pentru agricultură și industrie alimentară</v>
      </c>
      <c r="AD234">
        <f>PLANURI!A$12</f>
        <v>20</v>
      </c>
      <c r="AE234">
        <f>PLANURI!B$12</f>
        <v>70</v>
      </c>
      <c r="AF234">
        <f>PLANURI!D$12</f>
        <v>60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180</v>
      </c>
      <c r="AC235" t="str">
        <f>PLANURI!H$9</f>
        <v>Mașini și instalații pentru agricultură și industrie alimentară</v>
      </c>
      <c r="AD235">
        <f>PLANURI!A$12</f>
        <v>20</v>
      </c>
      <c r="AE235">
        <f>PLANURI!B$12</f>
        <v>70</v>
      </c>
      <c r="AF235">
        <f>PLANURI!D$12</f>
        <v>60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180</v>
      </c>
      <c r="AC236" t="str">
        <f>PLANURI!H$9</f>
        <v>Mașini și instalații pentru agricultură și industrie alimentară</v>
      </c>
      <c r="AD236">
        <f>PLANURI!A$12</f>
        <v>20</v>
      </c>
      <c r="AE236">
        <f>PLANURI!B$12</f>
        <v>70</v>
      </c>
      <c r="AF236">
        <f>PLANURI!D$12</f>
        <v>60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180</v>
      </c>
      <c r="AC237" t="str">
        <f>PLANURI!H$9</f>
        <v>Mașini și instalații pentru agricultură și industrie alimentară</v>
      </c>
      <c r="AD237">
        <f>PLANURI!A$12</f>
        <v>20</v>
      </c>
      <c r="AE237">
        <f>PLANURI!B$12</f>
        <v>70</v>
      </c>
      <c r="AF237">
        <f>PLANURI!D$12</f>
        <v>60</v>
      </c>
      <c r="AG237" t="str">
        <f>PLANURI!BW679</f>
        <v/>
      </c>
    </row>
    <row r="238" spans="1:33" x14ac:dyDescent="0.2">
      <c r="A238" t="str">
        <f>PLANURI!AX680</f>
        <v>L432.21.08.S3-01</v>
      </c>
      <c r="B238">
        <f>PLANURI!AY680</f>
        <v>1</v>
      </c>
      <c r="C238" t="str">
        <f>PLANURI!AZ680</f>
        <v>Opțional 5 independent
Montajul și punerea în funcțiune</v>
      </c>
      <c r="D238">
        <f>PLANURI!BA680</f>
        <v>4</v>
      </c>
      <c r="E238" t="str">
        <f>PLANURI!BB680</f>
        <v>8</v>
      </c>
      <c r="F238" t="str">
        <f>PLANURI!BC680</f>
        <v>D</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4.9000000000000004</v>
      </c>
      <c r="U238">
        <f>PLANURI!BR680</f>
        <v>69</v>
      </c>
      <c r="V238">
        <f>PLANURI!BS680</f>
        <v>5</v>
      </c>
      <c r="W238" t="str">
        <f>PLANURI!BT680</f>
        <v>DS</v>
      </c>
      <c r="X238">
        <f>PLANURI!BU680</f>
        <v>8.9</v>
      </c>
      <c r="Y238">
        <f>PLANURI!BV680</f>
        <v>125</v>
      </c>
      <c r="Z238" t="str">
        <f>PLANURI!A$4</f>
        <v>Facultatea de Mecanică</v>
      </c>
      <c r="AA238" t="str">
        <f>PLANURI!H$6</f>
        <v>Științe Inginerești</v>
      </c>
      <c r="AB238">
        <f>PLANURI!C$12</f>
        <v>180</v>
      </c>
      <c r="AC238" t="str">
        <f>PLANURI!H$9</f>
        <v>Mașini și instalații pentru agricultură și industrie alimentară</v>
      </c>
      <c r="AD238">
        <f>PLANURI!A$12</f>
        <v>20</v>
      </c>
      <c r="AE238">
        <f>PLANURI!B$12</f>
        <v>70</v>
      </c>
      <c r="AF238">
        <f>PLANURI!D$12</f>
        <v>60</v>
      </c>
      <c r="AG238" t="str">
        <f>PLANURI!BW680</f>
        <v>2024</v>
      </c>
    </row>
    <row r="239" spans="1:33" x14ac:dyDescent="0.2">
      <c r="A239" t="str">
        <f>PLANURI!AX681</f>
        <v>L432.21.08.S3-02</v>
      </c>
      <c r="B239">
        <f>PLANURI!AY681</f>
        <v>2</v>
      </c>
      <c r="C239" t="str">
        <f>PLANURI!AZ681</f>
        <v>Opțional 5 independent
Mașini pentru îmbunătățiri funciare (*)</v>
      </c>
      <c r="D239">
        <f>PLANURI!BA681</f>
        <v>4</v>
      </c>
      <c r="E239" t="str">
        <f>PLANURI!BB681</f>
        <v>8</v>
      </c>
      <c r="F239" t="str">
        <f>PLANURI!BC681</f>
        <v>D</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4.9000000000000004</v>
      </c>
      <c r="U239">
        <f>PLANURI!BR681</f>
        <v>69</v>
      </c>
      <c r="V239">
        <f>PLANURI!BS681</f>
        <v>5</v>
      </c>
      <c r="W239" t="str">
        <f>PLANURI!BT681</f>
        <v>DS</v>
      </c>
      <c r="X239">
        <f>PLANURI!BU681</f>
        <v>8.9</v>
      </c>
      <c r="Y239">
        <f>PLANURI!BV681</f>
        <v>125</v>
      </c>
      <c r="Z239" t="str">
        <f>PLANURI!A$4</f>
        <v>Facultatea de Mecanică</v>
      </c>
      <c r="AA239" t="str">
        <f>PLANURI!H$6</f>
        <v>Științe Inginerești</v>
      </c>
      <c r="AB239">
        <f>PLANURI!C$12</f>
        <v>180</v>
      </c>
      <c r="AC239" t="str">
        <f>PLANURI!H$9</f>
        <v>Mașini și instalații pentru agricultură și industrie alimentară</v>
      </c>
      <c r="AD239">
        <f>PLANURI!A$12</f>
        <v>20</v>
      </c>
      <c r="AE239">
        <f>PLANURI!B$12</f>
        <v>70</v>
      </c>
      <c r="AF239">
        <f>PLANURI!D$12</f>
        <v>60</v>
      </c>
      <c r="AG239" t="str">
        <f>PLANURI!BW681</f>
        <v>2024</v>
      </c>
    </row>
    <row r="240" spans="1:33" x14ac:dyDescent="0.2">
      <c r="A240" t="str">
        <f>PLANURI!AX682</f>
        <v>L432.21.08.S4-03</v>
      </c>
      <c r="B240">
        <f>PLANURI!AY682</f>
        <v>3</v>
      </c>
      <c r="C240" t="str">
        <f>PLANURI!AZ682</f>
        <v>Opțional 6 independent
Managementul calității (HACCP)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180</v>
      </c>
      <c r="AC240" t="str">
        <f>PLANURI!H$9</f>
        <v>Mașini și instalații pentru agricultură și industrie alimentară</v>
      </c>
      <c r="AD240">
        <f>PLANURI!A$12</f>
        <v>20</v>
      </c>
      <c r="AE240">
        <f>PLANURI!B$12</f>
        <v>70</v>
      </c>
      <c r="AF240">
        <f>PLANURI!D$12</f>
        <v>60</v>
      </c>
      <c r="AG240" t="str">
        <f>PLANURI!BW682</f>
        <v>2024</v>
      </c>
    </row>
    <row r="241" spans="1:33" x14ac:dyDescent="0.2">
      <c r="A241" t="str">
        <f>PLANURI!AX683</f>
        <v>L432.21.08.S4-04</v>
      </c>
      <c r="B241">
        <f>PLANURI!AY683</f>
        <v>4</v>
      </c>
      <c r="C241" t="str">
        <f>PLANURI!AZ683</f>
        <v>Opțional 6 independent
Costurile calității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180</v>
      </c>
      <c r="AC241" t="str">
        <f>PLANURI!H$9</f>
        <v>Mașini și instalații pentru agricultură și industrie alimentară</v>
      </c>
      <c r="AD241">
        <f>PLANURI!A$12</f>
        <v>20</v>
      </c>
      <c r="AE241">
        <f>PLANURI!B$12</f>
        <v>70</v>
      </c>
      <c r="AF241">
        <f>PLANURI!D$12</f>
        <v>60</v>
      </c>
      <c r="AG241" t="str">
        <f>PLANURI!BW683</f>
        <v>2024</v>
      </c>
    </row>
    <row r="242" spans="1:33" x14ac:dyDescent="0.2">
      <c r="A242" t="str">
        <f>PLANURI!AX684</f>
        <v>L432.21.08.S5-05</v>
      </c>
      <c r="B242">
        <f>PLANURI!AY684</f>
        <v>5</v>
      </c>
      <c r="C242" t="str">
        <f>PLANURI!AZ684</f>
        <v>Opțional 7 independent
Ambalaje si sisteme de ambalare (*)</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4.9000000000000004</v>
      </c>
      <c r="U242">
        <f>PLANURI!BR684</f>
        <v>69</v>
      </c>
      <c r="V242">
        <f>PLANURI!BS684</f>
        <v>5</v>
      </c>
      <c r="W242" t="str">
        <f>PLANURI!BT684</f>
        <v>DS</v>
      </c>
      <c r="X242">
        <f>PLANURI!BU684</f>
        <v>8.9</v>
      </c>
      <c r="Y242">
        <f>PLANURI!BV684</f>
        <v>125</v>
      </c>
      <c r="Z242" t="str">
        <f>PLANURI!A$4</f>
        <v>Facultatea de Mecanică</v>
      </c>
      <c r="AA242" t="str">
        <f>PLANURI!H$6</f>
        <v>Științe Inginerești</v>
      </c>
      <c r="AB242">
        <f>PLANURI!C$12</f>
        <v>180</v>
      </c>
      <c r="AC242" t="str">
        <f>PLANURI!H$9</f>
        <v>Mașini și instalații pentru agricultură și industrie alimentară</v>
      </c>
      <c r="AD242">
        <f>PLANURI!A$12</f>
        <v>20</v>
      </c>
      <c r="AE242">
        <f>PLANURI!B$12</f>
        <v>70</v>
      </c>
      <c r="AF242">
        <f>PLANURI!D$12</f>
        <v>60</v>
      </c>
      <c r="AG242" t="str">
        <f>PLANURI!BW684</f>
        <v>2024</v>
      </c>
    </row>
    <row r="243" spans="1:33" x14ac:dyDescent="0.2">
      <c r="A243" t="str">
        <f>PLANURI!AX685</f>
        <v>L432.21.08.S5-06</v>
      </c>
      <c r="B243">
        <f>PLANURI!AY685</f>
        <v>6</v>
      </c>
      <c r="C243" t="str">
        <f>PLANURI!AZ685</f>
        <v>Opțional 7 independent
 Designul ambalajelor</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4.9000000000000004</v>
      </c>
      <c r="U243">
        <f>PLANURI!BR685</f>
        <v>69</v>
      </c>
      <c r="V243">
        <f>PLANURI!BS685</f>
        <v>5</v>
      </c>
      <c r="W243" t="str">
        <f>PLANURI!BT685</f>
        <v>DS</v>
      </c>
      <c r="X243">
        <f>PLANURI!BU685</f>
        <v>8.9</v>
      </c>
      <c r="Y243">
        <f>PLANURI!BV685</f>
        <v>125</v>
      </c>
      <c r="Z243" t="str">
        <f>PLANURI!A$4</f>
        <v>Facultatea de Mecanică</v>
      </c>
      <c r="AA243" t="str">
        <f>PLANURI!H$6</f>
        <v>Științe Inginerești</v>
      </c>
      <c r="AB243">
        <f>PLANURI!C$12</f>
        <v>180</v>
      </c>
      <c r="AC243" t="str">
        <f>PLANURI!H$9</f>
        <v>Mașini și instalații pentru agricultură și industrie alimentară</v>
      </c>
      <c r="AD243">
        <f>PLANURI!A$12</f>
        <v>20</v>
      </c>
      <c r="AE243">
        <f>PLANURI!B$12</f>
        <v>70</v>
      </c>
      <c r="AF243">
        <f>PLANURI!D$12</f>
        <v>60</v>
      </c>
      <c r="AG243" t="str">
        <f>PLANURI!BW685</f>
        <v>2024</v>
      </c>
    </row>
    <row r="244" spans="1:33" x14ac:dyDescent="0.2">
      <c r="A244" t="str">
        <f>PLANURI!AX686</f>
        <v>L432.21.08.C2-07</v>
      </c>
      <c r="B244">
        <f>PLANURI!AY686</f>
        <v>7</v>
      </c>
      <c r="C244" t="str">
        <f>PLANURI!AZ686</f>
        <v>Opțional 8 independent                                                     Comunicare</v>
      </c>
      <c r="D244">
        <f>PLANURI!BA686</f>
        <v>4</v>
      </c>
      <c r="E244" t="str">
        <f>PLANURI!BB686</f>
        <v>8</v>
      </c>
      <c r="F244" t="str">
        <f>PLANURI!BC686</f>
        <v>D</v>
      </c>
      <c r="G244" t="str">
        <f>PLANURI!BD686</f>
        <v>DO</v>
      </c>
      <c r="H244">
        <f>PLANURI!WL686</f>
        <v>0</v>
      </c>
      <c r="I244">
        <f>PLANURI!BF686</f>
        <v>1</v>
      </c>
      <c r="J244">
        <f>PLANURI!BG686</f>
        <v>2</v>
      </c>
      <c r="K244">
        <f>PLANURI!BH686</f>
        <v>14</v>
      </c>
      <c r="L244">
        <f>PLANURI!BI686</f>
        <v>14</v>
      </c>
      <c r="M244">
        <f>PLANURI!BJ686</f>
        <v>28</v>
      </c>
      <c r="N244">
        <f>PLANURI!BK686</f>
        <v>0</v>
      </c>
      <c r="O244">
        <f>PLANURI!BL686</f>
        <v>0</v>
      </c>
      <c r="P244">
        <f>PLANURI!BM686</f>
        <v>0</v>
      </c>
      <c r="Q244">
        <f>PLANURI!BN686</f>
        <v>0</v>
      </c>
      <c r="R244">
        <f>PLANURI!BO686</f>
        <v>0</v>
      </c>
      <c r="S244">
        <f>PLANURI!BP686</f>
        <v>0</v>
      </c>
      <c r="T244">
        <f>PLANURI!BQ686</f>
        <v>1.6</v>
      </c>
      <c r="U244">
        <f>PLANURI!BR686</f>
        <v>22</v>
      </c>
      <c r="V244">
        <f>PLANURI!BS686</f>
        <v>2</v>
      </c>
      <c r="W244" t="str">
        <f>PLANURI!BT686</f>
        <v>DC</v>
      </c>
      <c r="X244">
        <f>PLANURI!BU686</f>
        <v>3.6</v>
      </c>
      <c r="Y244">
        <f>PLANURI!BV686</f>
        <v>50</v>
      </c>
      <c r="Z244" t="str">
        <f>PLANURI!A$4</f>
        <v>Facultatea de Mecanică</v>
      </c>
      <c r="AA244" t="str">
        <f>PLANURI!H$6</f>
        <v>Științe Inginerești</v>
      </c>
      <c r="AB244">
        <f>PLANURI!C$12</f>
        <v>180</v>
      </c>
      <c r="AC244" t="str">
        <f>PLANURI!H$9</f>
        <v>Mașini și instalații pentru agricultură și industrie alimentară</v>
      </c>
      <c r="AD244">
        <f>PLANURI!A$12</f>
        <v>20</v>
      </c>
      <c r="AE244">
        <f>PLANURI!B$12</f>
        <v>70</v>
      </c>
      <c r="AF244">
        <f>PLANURI!D$12</f>
        <v>60</v>
      </c>
      <c r="AG244" t="str">
        <f>PLANURI!BW686</f>
        <v>2024</v>
      </c>
    </row>
    <row r="245" spans="1:33" x14ac:dyDescent="0.2">
      <c r="A245" t="str">
        <f>PLANURI!AX687</f>
        <v>L432.21.08.C2-08</v>
      </c>
      <c r="B245">
        <f>PLANURI!AY687</f>
        <v>8</v>
      </c>
      <c r="C245" t="str">
        <f>PLANURI!AZ687</f>
        <v>Opțional 8 independent                                                                Etică și integritate academică</v>
      </c>
      <c r="D245">
        <f>PLANURI!BA687</f>
        <v>4</v>
      </c>
      <c r="E245" t="str">
        <f>PLANURI!BB687</f>
        <v>8</v>
      </c>
      <c r="F245" t="str">
        <f>PLANURI!BC687</f>
        <v>D</v>
      </c>
      <c r="G245" t="str">
        <f>PLANURI!BD687</f>
        <v>DO</v>
      </c>
      <c r="H245">
        <f>PLANURI!BE687</f>
        <v>0</v>
      </c>
      <c r="I245">
        <f>PLANURI!BF687</f>
        <v>1</v>
      </c>
      <c r="J245">
        <f>PLANURI!BG687</f>
        <v>1</v>
      </c>
      <c r="K245">
        <f>PLANURI!BH687</f>
        <v>0</v>
      </c>
      <c r="L245">
        <f>PLANURI!BI687</f>
        <v>14</v>
      </c>
      <c r="M245">
        <f>PLANURI!BJ687</f>
        <v>14</v>
      </c>
      <c r="N245">
        <f>PLANURI!BK687</f>
        <v>0</v>
      </c>
      <c r="O245">
        <f>PLANURI!BL687</f>
        <v>0</v>
      </c>
      <c r="P245">
        <f>PLANURI!BM687</f>
        <v>0</v>
      </c>
      <c r="Q245">
        <f>PLANURI!BN687</f>
        <v>0</v>
      </c>
      <c r="R245">
        <f>PLANURI!BO687</f>
        <v>0</v>
      </c>
      <c r="S245">
        <f>PLANURI!BP687</f>
        <v>0</v>
      </c>
      <c r="T245">
        <f>PLANURI!BQ687</f>
        <v>2.6</v>
      </c>
      <c r="U245">
        <f>PLANURI!BR687</f>
        <v>36</v>
      </c>
      <c r="V245">
        <f>PLANURI!BS687</f>
        <v>2</v>
      </c>
      <c r="W245" t="str">
        <f>PLANURI!BT687</f>
        <v>DC</v>
      </c>
      <c r="X245">
        <f>PLANURI!BU687</f>
        <v>3.6</v>
      </c>
      <c r="Y245">
        <f>PLANURI!BV687</f>
        <v>50</v>
      </c>
      <c r="Z245" t="str">
        <f>PLANURI!A$4</f>
        <v>Facultatea de Mecanică</v>
      </c>
      <c r="AA245" t="str">
        <f>PLANURI!H$6</f>
        <v>Științe Inginerești</v>
      </c>
      <c r="AB245">
        <f>PLANURI!C$12</f>
        <v>180</v>
      </c>
      <c r="AC245" t="str">
        <f>PLANURI!H$9</f>
        <v>Mașini și instalații pentru agricultură și industrie alimentară</v>
      </c>
      <c r="AD245">
        <f>PLANURI!A$12</f>
        <v>20</v>
      </c>
      <c r="AE245">
        <f>PLANURI!B$12</f>
        <v>70</v>
      </c>
      <c r="AF245">
        <f>PLANURI!D$12</f>
        <v>60</v>
      </c>
      <c r="AG245" t="str">
        <f>PLANURI!BW687</f>
        <v>2024</v>
      </c>
    </row>
    <row r="246" spans="1:33" x14ac:dyDescent="0.2">
      <c r="A246" t="str">
        <f>PLANURI!AX688</f>
        <v>L432.21.08.S1-09</v>
      </c>
      <c r="B246">
        <f>PLANURI!AY688</f>
        <v>9</v>
      </c>
      <c r="C246" t="str">
        <f>PLANURI!AZ688</f>
        <v>Opțional 9 independent</v>
      </c>
      <c r="D246">
        <f>PLANURI!BA688</f>
        <v>4</v>
      </c>
      <c r="E246" t="str">
        <f>PLANURI!BB688</f>
        <v>8</v>
      </c>
      <c r="F246" t="str">
        <f>PLANURI!BC688</f>
        <v>E</v>
      </c>
      <c r="G246" t="str">
        <f>PLANURI!BD688</f>
        <v>DO</v>
      </c>
      <c r="H246">
        <f>PLANURI!WL688</f>
        <v>0</v>
      </c>
      <c r="I246">
        <f>PLANURI!BF688</f>
        <v>1</v>
      </c>
      <c r="J246">
        <f>PLANURI!BG688</f>
        <v>3</v>
      </c>
      <c r="K246">
        <f>PLANURI!BH688</f>
        <v>28</v>
      </c>
      <c r="L246">
        <f>PLANURI!BI688</f>
        <v>14</v>
      </c>
      <c r="M246">
        <f>PLANURI!BJ688</f>
        <v>42</v>
      </c>
      <c r="N246">
        <f>PLANURI!BK688</f>
        <v>0</v>
      </c>
      <c r="O246">
        <f>PLANURI!BL688</f>
        <v>0</v>
      </c>
      <c r="P246">
        <f>PLANURI!BM688</f>
        <v>0</v>
      </c>
      <c r="Q246">
        <f>PLANURI!BN688</f>
        <v>0</v>
      </c>
      <c r="R246">
        <f>PLANURI!BO688</f>
        <v>0</v>
      </c>
      <c r="S246">
        <f>PLANURI!BP688</f>
        <v>0</v>
      </c>
      <c r="T246">
        <f>PLANURI!BQ688</f>
        <v>5.9</v>
      </c>
      <c r="U246">
        <f>PLANURI!BR688</f>
        <v>83</v>
      </c>
      <c r="V246">
        <f>PLANURI!BS688</f>
        <v>5</v>
      </c>
      <c r="W246" t="str">
        <f>PLANURI!BT688</f>
        <v>DS</v>
      </c>
      <c r="X246">
        <f>PLANURI!BU688</f>
        <v>8.9</v>
      </c>
      <c r="Y246">
        <f>PLANURI!BV688</f>
        <v>125</v>
      </c>
      <c r="Z246" t="str">
        <f>PLANURI!A$4</f>
        <v>Facultatea de Mecanică</v>
      </c>
      <c r="AA246" t="str">
        <f>PLANURI!H$6</f>
        <v>Științe Inginerești</v>
      </c>
      <c r="AB246">
        <f>PLANURI!C$12</f>
        <v>180</v>
      </c>
      <c r="AC246" t="str">
        <f>PLANURI!H$9</f>
        <v>Mașini și instalații pentru agricultură și industrie alimentară</v>
      </c>
      <c r="AD246">
        <f>PLANURI!A$12</f>
        <v>20</v>
      </c>
      <c r="AE246">
        <f>PLANURI!B$12</f>
        <v>70</v>
      </c>
      <c r="AF246">
        <f>PLANURI!D$12</f>
        <v>60</v>
      </c>
      <c r="AG246" t="str">
        <f>PLANURI!BW688</f>
        <v>2024</v>
      </c>
    </row>
    <row r="247" spans="1:33" x14ac:dyDescent="0.2">
      <c r="A247" t="str">
        <f>PLANURI!AX689</f>
        <v>L432.21.08.S1-10</v>
      </c>
      <c r="B247">
        <f>PLANURI!AY689</f>
        <v>10</v>
      </c>
      <c r="C247" t="str">
        <f>PLANURI!AZ689</f>
        <v>Opțional 9 independent</v>
      </c>
      <c r="D247">
        <f>PLANURI!BA689</f>
        <v>4</v>
      </c>
      <c r="E247" t="str">
        <f>PLANURI!BB689</f>
        <v>8</v>
      </c>
      <c r="F247" t="str">
        <f>PLANURI!BC689</f>
        <v>E</v>
      </c>
      <c r="G247" t="str">
        <f>PLANURI!BD689</f>
        <v>DO</v>
      </c>
      <c r="H247">
        <f>PLANURI!BE689</f>
        <v>2</v>
      </c>
      <c r="I247">
        <f>PLANURI!BF689</f>
        <v>1</v>
      </c>
      <c r="J247">
        <f>PLANURI!BG689</f>
        <v>3</v>
      </c>
      <c r="K247">
        <f>PLANURI!BH689</f>
        <v>28</v>
      </c>
      <c r="L247">
        <f>PLANURI!BI689</f>
        <v>14</v>
      </c>
      <c r="M247">
        <f>PLANURI!BJ689</f>
        <v>42</v>
      </c>
      <c r="N247">
        <f>PLANURI!BK689</f>
        <v>0</v>
      </c>
      <c r="O247">
        <f>PLANURI!BL689</f>
        <v>0</v>
      </c>
      <c r="P247">
        <f>PLANURI!BM689</f>
        <v>0</v>
      </c>
      <c r="Q247">
        <f>PLANURI!BN689</f>
        <v>0</v>
      </c>
      <c r="R247">
        <f>PLANURI!BO689</f>
        <v>0</v>
      </c>
      <c r="S247">
        <f>PLANURI!BP689</f>
        <v>0</v>
      </c>
      <c r="T247">
        <f>PLANURI!BQ689</f>
        <v>5.9</v>
      </c>
      <c r="U247">
        <f>PLANURI!BR689</f>
        <v>83</v>
      </c>
      <c r="V247">
        <f>PLANURI!BS689</f>
        <v>5</v>
      </c>
      <c r="W247" t="str">
        <f>PLANURI!BT689</f>
        <v>DS</v>
      </c>
      <c r="X247">
        <f>PLANURI!BU689</f>
        <v>8.9</v>
      </c>
      <c r="Y247">
        <f>PLANURI!BV689</f>
        <v>125</v>
      </c>
      <c r="Z247" t="str">
        <f>PLANURI!A$4</f>
        <v>Facultatea de Mecanică</v>
      </c>
      <c r="AA247" t="str">
        <f>PLANURI!H$6</f>
        <v>Științe Inginerești</v>
      </c>
      <c r="AB247">
        <f>PLANURI!C$12</f>
        <v>180</v>
      </c>
      <c r="AC247" t="str">
        <f>PLANURI!H$9</f>
        <v>Mașini și instalații pentru agricultură și industrie alimentară</v>
      </c>
      <c r="AD247">
        <f>PLANURI!A$12</f>
        <v>20</v>
      </c>
      <c r="AE247">
        <f>PLANURI!B$12</f>
        <v>70</v>
      </c>
      <c r="AF247">
        <f>PLANURI!D$12</f>
        <v>60</v>
      </c>
      <c r="AG247" t="str">
        <f>PLANURI!BW689</f>
        <v>2024</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180</v>
      </c>
      <c r="AC248" t="str">
        <f>PLANURI!H$9</f>
        <v>Mașini și instalații pentru agricultură și industrie alimentară</v>
      </c>
      <c r="AD248">
        <f>PLANURI!A$12</f>
        <v>20</v>
      </c>
      <c r="AE248">
        <f>PLANURI!B$12</f>
        <v>70</v>
      </c>
      <c r="AF248">
        <f>PLANURI!D$12</f>
        <v>60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180</v>
      </c>
      <c r="AC249" t="str">
        <f>PLANURI!H$9</f>
        <v>Mașini și instalații pentru agricultură și industrie alimentară</v>
      </c>
      <c r="AD249">
        <f>PLANURI!A$12</f>
        <v>20</v>
      </c>
      <c r="AE249">
        <f>PLANURI!B$12</f>
        <v>70</v>
      </c>
      <c r="AF249">
        <f>PLANURI!D$12</f>
        <v>60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180</v>
      </c>
      <c r="AC250" t="str">
        <f>PLANURI!H$9</f>
        <v>Mașini și instalații pentru agricultură și industrie alimentară</v>
      </c>
      <c r="AD250">
        <f>PLANURI!A$12</f>
        <v>20</v>
      </c>
      <c r="AE250">
        <f>PLANURI!B$12</f>
        <v>70</v>
      </c>
      <c r="AF250">
        <f>PLANURI!D$12</f>
        <v>60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180</v>
      </c>
      <c r="AC251" t="str">
        <f>PLANURI!H$9</f>
        <v>Mașini și instalații pentru agricultură și industrie alimentară</v>
      </c>
      <c r="AD251">
        <f>PLANURI!A$12</f>
        <v>20</v>
      </c>
      <c r="AE251">
        <f>PLANURI!B$12</f>
        <v>70</v>
      </c>
      <c r="AF251">
        <f>PLANURI!D$12</f>
        <v>60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180</v>
      </c>
      <c r="AC252" t="str">
        <f>PLANURI!H$9</f>
        <v>Mașini și instalații pentru agricultură și industrie alimentară</v>
      </c>
      <c r="AD252">
        <f>PLANURI!A$12</f>
        <v>20</v>
      </c>
      <c r="AE252">
        <f>PLANURI!B$12</f>
        <v>70</v>
      </c>
      <c r="AF252">
        <f>PLANURI!D$12</f>
        <v>60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180</v>
      </c>
      <c r="AC253" t="str">
        <f>PLANURI!H$9</f>
        <v>Mașini și instalații pentru agricultură și industrie alimentară</v>
      </c>
      <c r="AD253">
        <f>PLANURI!A$12</f>
        <v>20</v>
      </c>
      <c r="AE253">
        <f>PLANURI!B$12</f>
        <v>70</v>
      </c>
      <c r="AF253">
        <f>PLANURI!D$12</f>
        <v>60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180</v>
      </c>
      <c r="AC254" t="str">
        <f>PLANURI!H$9</f>
        <v>Mașini și instalații pentru agricultură și industrie alimentară</v>
      </c>
      <c r="AD254">
        <f>PLANURI!A$12</f>
        <v>20</v>
      </c>
      <c r="AE254">
        <f>PLANURI!B$12</f>
        <v>70</v>
      </c>
      <c r="AF254">
        <f>PLANURI!D$12</f>
        <v>60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180</v>
      </c>
      <c r="AC255" t="str">
        <f>PLANURI!H$9</f>
        <v>Mașini și instalații pentru agricultură și industrie alimentară</v>
      </c>
      <c r="AD255">
        <f>PLANURI!A$12</f>
        <v>20</v>
      </c>
      <c r="AE255">
        <f>PLANURI!B$12</f>
        <v>70</v>
      </c>
      <c r="AF255">
        <f>PLANURI!D$12</f>
        <v>60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180</v>
      </c>
      <c r="AC256" t="str">
        <f>PLANURI!H$9</f>
        <v>Mașini și instalații pentru agricultură și industrie alimentară</v>
      </c>
      <c r="AD256">
        <f>PLANURI!A$12</f>
        <v>20</v>
      </c>
      <c r="AE256">
        <f>PLANURI!B$12</f>
        <v>70</v>
      </c>
      <c r="AF256">
        <f>PLANURI!D$12</f>
        <v>60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180</v>
      </c>
      <c r="AC257" t="str">
        <f>PLANURI!H$9</f>
        <v>Mașini și instalații pentru agricultură și industrie alimentară</v>
      </c>
      <c r="AD257">
        <f>PLANURI!A$12</f>
        <v>20</v>
      </c>
      <c r="AE257">
        <f>PLANURI!B$12</f>
        <v>70</v>
      </c>
      <c r="AF257">
        <f>PLANURI!D$12</f>
        <v>60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180</v>
      </c>
      <c r="AC258" t="str">
        <f>PLANURI!H$9</f>
        <v>Mașini și instalații pentru agricultură și industrie alimentară</v>
      </c>
      <c r="AD258">
        <f>PLANURI!A$12</f>
        <v>20</v>
      </c>
      <c r="AE258">
        <f>PLANURI!B$12</f>
        <v>70</v>
      </c>
      <c r="AF258">
        <f>PLANURI!D$12</f>
        <v>60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180</v>
      </c>
      <c r="AC259" t="str">
        <f>PLANURI!H$9</f>
        <v>Mașini și instalații pentru agricultură și industrie alimentară</v>
      </c>
      <c r="AD259">
        <f>PLANURI!A$12</f>
        <v>20</v>
      </c>
      <c r="AE259">
        <f>PLANURI!B$12</f>
        <v>70</v>
      </c>
      <c r="AF259">
        <f>PLANURI!D$12</f>
        <v>60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180</v>
      </c>
      <c r="AC260" t="str">
        <f>PLANURI!H$9</f>
        <v>Mașini și instalații pentru agricultură și industrie alimentară</v>
      </c>
      <c r="AD260">
        <f>PLANURI!A$12</f>
        <v>20</v>
      </c>
      <c r="AE260">
        <f>PLANURI!B$12</f>
        <v>70</v>
      </c>
      <c r="AF260">
        <f>PLANURI!D$12</f>
        <v>60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180</v>
      </c>
      <c r="AC261" t="str">
        <f>PLANURI!H$9</f>
        <v>Mașini și instalații pentru agricultură și industrie alimentară</v>
      </c>
      <c r="AD261">
        <f>PLANURI!A$12</f>
        <v>20</v>
      </c>
      <c r="AE261">
        <f>PLANURI!B$12</f>
        <v>70</v>
      </c>
      <c r="AF261">
        <f>PLANURI!D$12</f>
        <v>60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180</v>
      </c>
      <c r="AC262" t="str">
        <f>PLANURI!H$9</f>
        <v>Mașini și instalații pentru agricultură și industrie alimentară</v>
      </c>
      <c r="AD262">
        <f>PLANURI!A$12</f>
        <v>20</v>
      </c>
      <c r="AE262">
        <f>PLANURI!B$12</f>
        <v>70</v>
      </c>
      <c r="AF262">
        <f>PLANURI!D$12</f>
        <v>60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180</v>
      </c>
      <c r="AC263" t="str">
        <f>PLANURI!H$9</f>
        <v>Mașini și instalații pentru agricultură și industrie alimentară</v>
      </c>
      <c r="AD263">
        <f>PLANURI!A$12</f>
        <v>20</v>
      </c>
      <c r="AE263">
        <f>PLANURI!B$12</f>
        <v>70</v>
      </c>
      <c r="AF263">
        <f>PLANURI!D$12</f>
        <v>60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180</v>
      </c>
      <c r="AC264" t="str">
        <f>PLANURI!H$9</f>
        <v>Mașini și instalații pentru agricultură și industrie alimentară</v>
      </c>
      <c r="AD264">
        <f>PLANURI!A$12</f>
        <v>20</v>
      </c>
      <c r="AE264">
        <f>PLANURI!B$12</f>
        <v>70</v>
      </c>
      <c r="AF264">
        <f>PLANURI!D$12</f>
        <v>60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180</v>
      </c>
      <c r="AC265" t="str">
        <f>PLANURI!H$9</f>
        <v>Mașini și instalații pentru agricultură și industrie alimentară</v>
      </c>
      <c r="AD265">
        <f>PLANURI!A$12</f>
        <v>20</v>
      </c>
      <c r="AE265">
        <f>PLANURI!B$12</f>
        <v>70</v>
      </c>
      <c r="AF265">
        <f>PLANURI!D$12</f>
        <v>60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180</v>
      </c>
      <c r="AC266" t="str">
        <f>PLANURI!H$9</f>
        <v>Mașini și instalații pentru agricultură și industrie alimentară</v>
      </c>
      <c r="AD266">
        <f>PLANURI!A$12</f>
        <v>20</v>
      </c>
      <c r="AE266">
        <f>PLANURI!B$12</f>
        <v>70</v>
      </c>
      <c r="AF266">
        <f>PLANURI!D$12</f>
        <v>60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180</v>
      </c>
      <c r="AC267" t="str">
        <f>PLANURI!H$9</f>
        <v>Mașini și instalații pentru agricultură și industrie alimentară</v>
      </c>
      <c r="AD267">
        <f>PLANURI!A$12</f>
        <v>20</v>
      </c>
      <c r="AE267">
        <f>PLANURI!B$12</f>
        <v>70</v>
      </c>
      <c r="AF267">
        <f>PLANURI!D$12</f>
        <v>60</v>
      </c>
      <c r="AG267" t="e">
        <f>PLANURI!BW709</f>
        <v>#VALUE!</v>
      </c>
    </row>
    <row r="268" spans="1:33" x14ac:dyDescent="0.2">
      <c r="A268" t="str">
        <f>PLANURI!AX710</f>
        <v>L432.21.01.f11-01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t="str">
        <f>PLANURI!BQ710</f>
        <v/>
      </c>
      <c r="U268" t="str">
        <f>PLANURI!BR710</f>
        <v/>
      </c>
      <c r="V268">
        <f>PLANURI!BS710</f>
        <v>5</v>
      </c>
      <c r="W268" t="str">
        <f>PLANURI!BT710</f>
        <v>f</v>
      </c>
      <c r="X268">
        <f>PLANURI!BU710</f>
        <v>4</v>
      </c>
      <c r="Y268">
        <f>PLANURI!BV710</f>
        <v>56</v>
      </c>
      <c r="Z268" t="str">
        <f>PLANURI!A$4</f>
        <v>Facultatea de Mecanică</v>
      </c>
      <c r="AA268" t="str">
        <f>PLANURI!H$6</f>
        <v>Științe Inginerești</v>
      </c>
      <c r="AB268">
        <f>PLANURI!C$12</f>
        <v>180</v>
      </c>
      <c r="AC268" t="str">
        <f>PLANURI!H$9</f>
        <v>Mașini și instalații pentru agricultură și industrie alimentară</v>
      </c>
      <c r="AD268">
        <f>PLANURI!A$12</f>
        <v>20</v>
      </c>
      <c r="AE268">
        <f>PLANURI!B$12</f>
        <v>70</v>
      </c>
      <c r="AF268">
        <f>PLANURI!D$12</f>
        <v>60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180</v>
      </c>
      <c r="AC269" t="str">
        <f>PLANURI!H$9</f>
        <v>Mașini și instalații pentru agricultură și industrie alimentară</v>
      </c>
      <c r="AD269">
        <f>PLANURI!A$12</f>
        <v>20</v>
      </c>
      <c r="AE269">
        <f>PLANURI!B$12</f>
        <v>70</v>
      </c>
      <c r="AF269">
        <f>PLANURI!D$12</f>
        <v>60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180</v>
      </c>
      <c r="AC270" t="str">
        <f>PLANURI!H$9</f>
        <v>Mașini și instalații pentru agricultură și industrie alimentară</v>
      </c>
      <c r="AD270">
        <f>PLANURI!A$12</f>
        <v>20</v>
      </c>
      <c r="AE270">
        <f>PLANURI!B$12</f>
        <v>70</v>
      </c>
      <c r="AF270">
        <f>PLANURI!D$12</f>
        <v>60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180</v>
      </c>
      <c r="AC271" t="str">
        <f>PLANURI!H$9</f>
        <v>Mașini și instalații pentru agricultură și industrie alimentară</v>
      </c>
      <c r="AD271">
        <f>PLANURI!A$12</f>
        <v>20</v>
      </c>
      <c r="AE271">
        <f>PLANURI!B$12</f>
        <v>70</v>
      </c>
      <c r="AF271">
        <f>PLANURI!D$12</f>
        <v>60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180</v>
      </c>
      <c r="AC272" t="str">
        <f>PLANURI!H$9</f>
        <v>Mașini și instalații pentru agricultură și industrie alimentară</v>
      </c>
      <c r="AD272">
        <f>PLANURI!A$12</f>
        <v>20</v>
      </c>
      <c r="AE272">
        <f>PLANURI!B$12</f>
        <v>70</v>
      </c>
      <c r="AF272">
        <f>PLANURI!D$12</f>
        <v>60</v>
      </c>
      <c r="AG272" t="str">
        <f>PLANURI!BW714</f>
        <v/>
      </c>
    </row>
    <row r="273" spans="1:33" x14ac:dyDescent="0.2">
      <c r="A273" t="str">
        <f>PLANURI!AX715</f>
        <v>L432.21.02.F11-01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DF</v>
      </c>
      <c r="X273">
        <f>PLANURI!BU715</f>
        <v>3.6</v>
      </c>
      <c r="Y273">
        <f>PLANURI!BV715</f>
        <v>50</v>
      </c>
      <c r="Z273" t="str">
        <f>PLANURI!A$4</f>
        <v>Facultatea de Mecanică</v>
      </c>
      <c r="AA273" t="str">
        <f>PLANURI!H$6</f>
        <v>Științe Inginerești</v>
      </c>
      <c r="AB273">
        <f>PLANURI!C$12</f>
        <v>180</v>
      </c>
      <c r="AC273" t="str">
        <f>PLANURI!H$9</f>
        <v>Mașini și instalații pentru agricultură și industrie alimentară</v>
      </c>
      <c r="AD273">
        <f>PLANURI!A$12</f>
        <v>20</v>
      </c>
      <c r="AE273">
        <f>PLANURI!B$12</f>
        <v>70</v>
      </c>
      <c r="AF273">
        <f>PLANURI!D$12</f>
        <v>60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180</v>
      </c>
      <c r="AC274" t="str">
        <f>PLANURI!H$9</f>
        <v>Mașini și instalații pentru agricultură și industrie alimentară</v>
      </c>
      <c r="AD274">
        <f>PLANURI!A$12</f>
        <v>20</v>
      </c>
      <c r="AE274">
        <f>PLANURI!B$12</f>
        <v>70</v>
      </c>
      <c r="AF274">
        <f>PLANURI!D$12</f>
        <v>60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180</v>
      </c>
      <c r="AC275" t="str">
        <f>PLANURI!H$9</f>
        <v>Mașini și instalații pentru agricultură și industrie alimentară</v>
      </c>
      <c r="AD275">
        <f>PLANURI!A$12</f>
        <v>20</v>
      </c>
      <c r="AE275">
        <f>PLANURI!B$12</f>
        <v>70</v>
      </c>
      <c r="AF275">
        <f>PLANURI!D$12</f>
        <v>60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180</v>
      </c>
      <c r="AC276" t="str">
        <f>PLANURI!H$9</f>
        <v>Mașini și instalații pentru agricultură și industrie alimentară</v>
      </c>
      <c r="AD276">
        <f>PLANURI!A$12</f>
        <v>20</v>
      </c>
      <c r="AE276">
        <f>PLANURI!B$12</f>
        <v>70</v>
      </c>
      <c r="AF276">
        <f>PLANURI!D$12</f>
        <v>60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180</v>
      </c>
      <c r="AC277" t="str">
        <f>PLANURI!H$9</f>
        <v>Mașini și instalații pentru agricultură și industrie alimentară</v>
      </c>
      <c r="AD277">
        <f>PLANURI!A$12</f>
        <v>20</v>
      </c>
      <c r="AE277">
        <f>PLANURI!B$12</f>
        <v>70</v>
      </c>
      <c r="AF277">
        <f>PLANURI!D$12</f>
        <v>60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Științe Inginerești</v>
      </c>
      <c r="AB278">
        <f>PLANURI!C$12</f>
        <v>180</v>
      </c>
      <c r="AC278" t="str">
        <f>PLANURI!H$9</f>
        <v>Mașini și instalații pentru agricultură și industrie alimentară</v>
      </c>
      <c r="AD278">
        <f>PLANURI!A$12</f>
        <v>20</v>
      </c>
      <c r="AE278">
        <f>PLANURI!B$12</f>
        <v>70</v>
      </c>
      <c r="AF278">
        <f>PLANURI!D$12</f>
        <v>60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Științe Inginerești</v>
      </c>
      <c r="AB279">
        <f>PLANURI!C$12</f>
        <v>180</v>
      </c>
      <c r="AC279" t="str">
        <f>PLANURI!H$9</f>
        <v>Mașini și instalații pentru agricultură și industrie alimentară</v>
      </c>
      <c r="AD279">
        <f>PLANURI!A$12</f>
        <v>20</v>
      </c>
      <c r="AE279">
        <f>PLANURI!B$12</f>
        <v>70</v>
      </c>
      <c r="AF279">
        <f>PLANURI!D$12</f>
        <v>60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180</v>
      </c>
      <c r="AC280" t="str">
        <f>PLANURI!H$9</f>
        <v>Mașini și instalații pentru agricultură și industrie alimentară</v>
      </c>
      <c r="AD280">
        <f>PLANURI!A$12</f>
        <v>20</v>
      </c>
      <c r="AE280">
        <f>PLANURI!B$12</f>
        <v>70</v>
      </c>
      <c r="AF280">
        <f>PLANURI!D$12</f>
        <v>60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180</v>
      </c>
      <c r="AC281" t="str">
        <f>PLANURI!H$9</f>
        <v>Mașini și instalații pentru agricultură și industrie alimentară</v>
      </c>
      <c r="AD281">
        <f>PLANURI!A$12</f>
        <v>20</v>
      </c>
      <c r="AE281">
        <f>PLANURI!B$12</f>
        <v>70</v>
      </c>
      <c r="AF281">
        <f>PLANURI!D$12</f>
        <v>60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180</v>
      </c>
      <c r="AC282" t="str">
        <f>PLANURI!H$9</f>
        <v>Mașini și instalații pentru agricultură și industrie alimentară</v>
      </c>
      <c r="AD282">
        <f>PLANURI!A$12</f>
        <v>20</v>
      </c>
      <c r="AE282">
        <f>PLANURI!B$12</f>
        <v>70</v>
      </c>
      <c r="AF282">
        <f>PLANURI!D$12</f>
        <v>60</v>
      </c>
      <c r="AG282" t="str">
        <f>PLANURI!BW724</f>
        <v/>
      </c>
    </row>
    <row r="283" spans="1:33" x14ac:dyDescent="0.2">
      <c r="A283" t="str">
        <f>PLANURI!AX725</f>
        <v>L432.21.04.F11-01</v>
      </c>
      <c r="B283">
        <f>PLANURI!AY725</f>
        <v>1</v>
      </c>
      <c r="C283" t="str">
        <f>PLANURI!AZ725</f>
        <v>Responsabilitate socială și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DF</v>
      </c>
      <c r="X283">
        <f>PLANURI!BU725</f>
        <v>4</v>
      </c>
      <c r="Y283">
        <f>PLANURI!BV725</f>
        <v>56</v>
      </c>
      <c r="Z283" t="str">
        <f>PLANURI!A$4</f>
        <v>Facultatea de Mecanică</v>
      </c>
      <c r="AA283" t="str">
        <f>PLANURI!H$6</f>
        <v>Științe Inginerești</v>
      </c>
      <c r="AB283">
        <f>PLANURI!C$12</f>
        <v>180</v>
      </c>
      <c r="AC283" t="str">
        <f>PLANURI!H$9</f>
        <v>Mașini și instalații pentru agricultură și industrie alimentară</v>
      </c>
      <c r="AD283">
        <f>PLANURI!A$12</f>
        <v>20</v>
      </c>
      <c r="AE283">
        <f>PLANURI!B$12</f>
        <v>70</v>
      </c>
      <c r="AF283">
        <f>PLANURI!D$12</f>
        <v>60</v>
      </c>
      <c r="AG283" t="str">
        <f>PLANURI!BW725</f>
        <v>2022</v>
      </c>
    </row>
    <row r="284" spans="1:33" x14ac:dyDescent="0.2">
      <c r="A284" t="str">
        <f>PLANURI!AX726</f>
        <v>L432.21.04.F11-02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DF</v>
      </c>
      <c r="X284">
        <f>PLANURI!BU726</f>
        <v>3.6</v>
      </c>
      <c r="Y284">
        <f>PLANURI!BV726</f>
        <v>50</v>
      </c>
      <c r="Z284" t="str">
        <f>PLANURI!A$4</f>
        <v>Facultatea de Mecanică</v>
      </c>
      <c r="AA284" t="str">
        <f>PLANURI!H$6</f>
        <v>Științe Inginerești</v>
      </c>
      <c r="AB284">
        <f>PLANURI!C$12</f>
        <v>180</v>
      </c>
      <c r="AC284" t="str">
        <f>PLANURI!H$9</f>
        <v>Mașini și instalații pentru agricultură și industrie alimentară</v>
      </c>
      <c r="AD284">
        <f>PLANURI!A$12</f>
        <v>20</v>
      </c>
      <c r="AE284">
        <f>PLANURI!B$12</f>
        <v>70</v>
      </c>
      <c r="AF284">
        <f>PLANURI!D$12</f>
        <v>60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180</v>
      </c>
      <c r="AC285" t="str">
        <f>PLANURI!H$9</f>
        <v>Mașini și instalații pentru agricultură și industrie alimentară</v>
      </c>
      <c r="AD285">
        <f>PLANURI!A$12</f>
        <v>20</v>
      </c>
      <c r="AE285">
        <f>PLANURI!B$12</f>
        <v>70</v>
      </c>
      <c r="AF285">
        <f>PLANURI!D$12</f>
        <v>60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180</v>
      </c>
      <c r="AC286" t="str">
        <f>PLANURI!H$9</f>
        <v>Mașini și instalații pentru agricultură și industrie alimentară</v>
      </c>
      <c r="AD286">
        <f>PLANURI!A$12</f>
        <v>20</v>
      </c>
      <c r="AE286">
        <f>PLANURI!B$12</f>
        <v>70</v>
      </c>
      <c r="AF286">
        <f>PLANURI!D$12</f>
        <v>60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180</v>
      </c>
      <c r="AC287" t="str">
        <f>PLANURI!H$9</f>
        <v>Mașini și instalații pentru agricultură și industrie alimentară</v>
      </c>
      <c r="AD287">
        <f>PLANURI!A$12</f>
        <v>20</v>
      </c>
      <c r="AE287">
        <f>PLANURI!B$12</f>
        <v>70</v>
      </c>
      <c r="AF287">
        <f>PLANURI!D$12</f>
        <v>60</v>
      </c>
      <c r="AG287" t="str">
        <f>PLANURI!BW729</f>
        <v/>
      </c>
    </row>
    <row r="288" spans="1:33" x14ac:dyDescent="0.2">
      <c r="A288" t="str">
        <f>PLANURI!AX730</f>
        <v>L432.21.05.F11-01</v>
      </c>
      <c r="B288">
        <f>PLANURI!AY730</f>
        <v>1</v>
      </c>
      <c r="C288" t="str">
        <f>PLANURI!AZ730</f>
        <v>Elemente de legislație rutieră</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4.9000000000000004</v>
      </c>
      <c r="U288">
        <f>PLANURI!BR730</f>
        <v>69</v>
      </c>
      <c r="V288">
        <f>PLANURI!BS730</f>
        <v>5</v>
      </c>
      <c r="W288" t="str">
        <f>PLANURI!BT730</f>
        <v>DF</v>
      </c>
      <c r="X288">
        <f>PLANURI!BU730</f>
        <v>8.9</v>
      </c>
      <c r="Y288">
        <f>PLANURI!BV730</f>
        <v>125</v>
      </c>
      <c r="Z288" t="str">
        <f>PLANURI!A$4</f>
        <v>Facultatea de Mecanică</v>
      </c>
      <c r="AA288" t="str">
        <f>PLANURI!H$6</f>
        <v>Științe Inginerești</v>
      </c>
      <c r="AB288">
        <f>PLANURI!C$12</f>
        <v>180</v>
      </c>
      <c r="AC288" t="str">
        <f>PLANURI!H$9</f>
        <v>Mașini și instalații pentru agricultură și industrie alimentară</v>
      </c>
      <c r="AD288">
        <f>PLANURI!A$12</f>
        <v>20</v>
      </c>
      <c r="AE288">
        <f>PLANURI!B$12</f>
        <v>70</v>
      </c>
      <c r="AF288">
        <f>PLANURI!D$12</f>
        <v>60</v>
      </c>
      <c r="AG288" t="str">
        <f>PLANURI!BW730</f>
        <v>2023</v>
      </c>
    </row>
    <row r="289" spans="1:33" x14ac:dyDescent="0.2">
      <c r="A289" t="str">
        <f>PLANURI!AX731</f>
        <v>L432.21.05.F11-02</v>
      </c>
      <c r="B289">
        <f>PLANURI!AY731</f>
        <v>2</v>
      </c>
      <c r="C289" t="str">
        <f>PLANURI!AZ731</f>
        <v>Psihologie</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DF</v>
      </c>
      <c r="X289">
        <f>PLANURI!BU731</f>
        <v>7.1</v>
      </c>
      <c r="Y289">
        <f>PLANURI!BV731</f>
        <v>100</v>
      </c>
      <c r="Z289" t="str">
        <f>PLANURI!A$4</f>
        <v>Facultatea de Mecanică</v>
      </c>
      <c r="AA289" t="str">
        <f>PLANURI!H$6</f>
        <v>Științe Inginerești</v>
      </c>
      <c r="AB289">
        <f>PLANURI!C$12</f>
        <v>180</v>
      </c>
      <c r="AC289" t="str">
        <f>PLANURI!H$9</f>
        <v>Mașini și instalații pentru agricultură și industrie alimentară</v>
      </c>
      <c r="AD289">
        <f>PLANURI!A$12</f>
        <v>20</v>
      </c>
      <c r="AE289">
        <f>PLANURI!B$12</f>
        <v>70</v>
      </c>
      <c r="AF289">
        <f>PLANURI!D$12</f>
        <v>60</v>
      </c>
      <c r="AG289" t="str">
        <f>PLANURI!BW731</f>
        <v>2023</v>
      </c>
    </row>
    <row r="290" spans="1:33" x14ac:dyDescent="0.2">
      <c r="A290" t="str">
        <f>PLANURI!AX732</f>
        <v>L432.21.05.f11-03</v>
      </c>
      <c r="B290">
        <f>PLANURI!AY732</f>
        <v>3</v>
      </c>
      <c r="C290" t="str">
        <f>PLANURI!AZ732</f>
        <v>Pedagogie II,  Teoria şi metodologia instruirii
Teoria şi metodologia evaluării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Df</v>
      </c>
      <c r="X290">
        <f>PLANURI!BU732</f>
        <v>7.1</v>
      </c>
      <c r="Y290">
        <f>PLANURI!BV732</f>
        <v>100</v>
      </c>
      <c r="Z290" t="str">
        <f>PLANURI!A$4</f>
        <v>Facultatea de Mecanică</v>
      </c>
      <c r="AA290" t="str">
        <f>PLANURI!H$6</f>
        <v>Științe Inginerești</v>
      </c>
      <c r="AB290">
        <f>PLANURI!C$12</f>
        <v>180</v>
      </c>
      <c r="AC290" t="str">
        <f>PLANURI!H$9</f>
        <v>Mașini și instalații pentru agricultură și industrie alimentară</v>
      </c>
      <c r="AD290">
        <f>PLANURI!A$12</f>
        <v>20</v>
      </c>
      <c r="AE290">
        <f>PLANURI!B$12</f>
        <v>70</v>
      </c>
      <c r="AF290">
        <f>PLANURI!D$12</f>
        <v>60</v>
      </c>
      <c r="AG290" t="str">
        <f>PLANURI!BW732</f>
        <v>2023</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180</v>
      </c>
      <c r="AC291" t="str">
        <f>PLANURI!H$9</f>
        <v>Mașini și instalații pentru agricultură și industrie alimentară</v>
      </c>
      <c r="AD291">
        <f>PLANURI!A$12</f>
        <v>20</v>
      </c>
      <c r="AE291">
        <f>PLANURI!B$12</f>
        <v>70</v>
      </c>
      <c r="AF291">
        <f>PLANURI!D$12</f>
        <v>60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180</v>
      </c>
      <c r="AC292" t="str">
        <f>PLANURI!H$9</f>
        <v>Mașini și instalații pentru agricultură și industrie alimentară</v>
      </c>
      <c r="AD292">
        <f>PLANURI!A$12</f>
        <v>20</v>
      </c>
      <c r="AE292">
        <f>PLANURI!B$12</f>
        <v>70</v>
      </c>
      <c r="AF292">
        <f>PLANURI!D$12</f>
        <v>60</v>
      </c>
      <c r="AG292" t="str">
        <f>PLANURI!BW734</f>
        <v/>
      </c>
    </row>
    <row r="293" spans="1:33" x14ac:dyDescent="0.2">
      <c r="A293" t="str">
        <f>PLANURI!AX735</f>
        <v>L432.21.06.F11-01</v>
      </c>
      <c r="B293">
        <f>PLANURI!AY735</f>
        <v>1</v>
      </c>
      <c r="C293" t="str">
        <f>PLANURI!AZ735</f>
        <v>Tendințe actuale în industria autovehiculelor</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4.9000000000000004</v>
      </c>
      <c r="U293">
        <f>PLANURI!BR735</f>
        <v>69</v>
      </c>
      <c r="V293">
        <f>PLANURI!BS735</f>
        <v>5</v>
      </c>
      <c r="W293" t="str">
        <f>PLANURI!BT735</f>
        <v>DF</v>
      </c>
      <c r="X293">
        <f>PLANURI!BU735</f>
        <v>8.9</v>
      </c>
      <c r="Y293">
        <f>PLANURI!BV735</f>
        <v>125</v>
      </c>
      <c r="Z293" t="str">
        <f>PLANURI!A$4</f>
        <v>Facultatea de Mecanică</v>
      </c>
      <c r="AA293" t="str">
        <f>PLANURI!H$6</f>
        <v>Științe Inginerești</v>
      </c>
      <c r="AB293">
        <f>PLANURI!C$12</f>
        <v>180</v>
      </c>
      <c r="AC293" t="str">
        <f>PLANURI!H$9</f>
        <v>Mașini și instalații pentru agricultură și industrie alimentară</v>
      </c>
      <c r="AD293">
        <f>PLANURI!A$12</f>
        <v>20</v>
      </c>
      <c r="AE293">
        <f>PLANURI!B$12</f>
        <v>70</v>
      </c>
      <c r="AF293">
        <f>PLANURI!D$12</f>
        <v>60</v>
      </c>
      <c r="AG293" t="str">
        <f>PLANURI!BW735</f>
        <v>2023</v>
      </c>
    </row>
    <row r="294" spans="1:33" x14ac:dyDescent="0.2">
      <c r="A294" t="str">
        <f>PLANURI!AX736</f>
        <v>L432.21.06.F11-02</v>
      </c>
      <c r="B294">
        <f>PLANURI!AY736</f>
        <v>2</v>
      </c>
      <c r="C294" t="str">
        <f>PLANURI!AZ736</f>
        <v xml:space="preserve"> Pedagogie I, Fundamentele pedagogiei
Teoria şi metodologia curriculumului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DF</v>
      </c>
      <c r="X294">
        <f>PLANURI!BU736</f>
        <v>7.1</v>
      </c>
      <c r="Y294">
        <f>PLANURI!BV736</f>
        <v>100</v>
      </c>
      <c r="Z294" t="str">
        <f>PLANURI!A$4</f>
        <v>Facultatea de Mecanică</v>
      </c>
      <c r="AA294" t="str">
        <f>PLANURI!H$6</f>
        <v>Științe Inginerești</v>
      </c>
      <c r="AB294">
        <f>PLANURI!C$12</f>
        <v>180</v>
      </c>
      <c r="AC294" t="str">
        <f>PLANURI!H$9</f>
        <v>Mașini și instalații pentru agricultură și industrie alimentară</v>
      </c>
      <c r="AD294">
        <f>PLANURI!A$12</f>
        <v>20</v>
      </c>
      <c r="AE294">
        <f>PLANURI!B$12</f>
        <v>70</v>
      </c>
      <c r="AF294">
        <f>PLANURI!D$12</f>
        <v>60</v>
      </c>
      <c r="AG294" t="str">
        <f>PLANURI!BW736</f>
        <v>2023</v>
      </c>
    </row>
    <row r="295" spans="1:33" x14ac:dyDescent="0.2">
      <c r="A295" t="str">
        <f>PLANURI!AX737</f>
        <v>L432.21.06.F11-03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DF</v>
      </c>
      <c r="X295">
        <f>PLANURI!BU737</f>
        <v>7.1</v>
      </c>
      <c r="Y295">
        <f>PLANURI!BV737</f>
        <v>100</v>
      </c>
      <c r="Z295" t="str">
        <f>PLANURI!A$4</f>
        <v>Facultatea de Mecanică</v>
      </c>
      <c r="AA295" t="str">
        <f>PLANURI!H$6</f>
        <v>Științe Inginerești</v>
      </c>
      <c r="AB295">
        <f>PLANURI!C$12</f>
        <v>180</v>
      </c>
      <c r="AC295" t="str">
        <f>PLANURI!H$9</f>
        <v>Mașini și instalații pentru agricultură și industrie alimentară</v>
      </c>
      <c r="AD295">
        <f>PLANURI!A$12</f>
        <v>20</v>
      </c>
      <c r="AE295">
        <f>PLANURI!B$12</f>
        <v>70</v>
      </c>
      <c r="AF295">
        <f>PLANURI!D$12</f>
        <v>60</v>
      </c>
      <c r="AG295" t="str">
        <f>PLANURI!BW737</f>
        <v>2023</v>
      </c>
    </row>
    <row r="296" spans="1:33" x14ac:dyDescent="0.2">
      <c r="A296" t="str">
        <f>PLANURI!AX738</f>
        <v>L432.21.06.F11-04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DF</v>
      </c>
      <c r="X296">
        <f>PLANURI!BU738</f>
        <v>3.6</v>
      </c>
      <c r="Y296">
        <f>PLANURI!BV738</f>
        <v>50</v>
      </c>
      <c r="Z296" t="str">
        <f>PLANURI!A$4</f>
        <v>Facultatea de Mecanică</v>
      </c>
      <c r="AA296" t="str">
        <f>PLANURI!H$6</f>
        <v>Științe Inginerești</v>
      </c>
      <c r="AB296">
        <f>PLANURI!C$12</f>
        <v>180</v>
      </c>
      <c r="AC296" t="str">
        <f>PLANURI!H$9</f>
        <v>Mașini și instalații pentru agricultură și industrie alimentară</v>
      </c>
      <c r="AD296">
        <f>PLANURI!A$12</f>
        <v>20</v>
      </c>
      <c r="AE296">
        <f>PLANURI!B$12</f>
        <v>70</v>
      </c>
      <c r="AF296">
        <f>PLANURI!D$12</f>
        <v>60</v>
      </c>
      <c r="AG296" t="str">
        <f>PLANURI!BW738</f>
        <v>2023</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180</v>
      </c>
      <c r="AC297" t="str">
        <f>PLANURI!H$9</f>
        <v>Mașini și instalații pentru agricultură și industrie alimentară</v>
      </c>
      <c r="AD297">
        <f>PLANURI!A$12</f>
        <v>20</v>
      </c>
      <c r="AE297">
        <f>PLANURI!B$12</f>
        <v>70</v>
      </c>
      <c r="AF297">
        <f>PLANURI!D$12</f>
        <v>60</v>
      </c>
      <c r="AG297" t="str">
        <f>PLANURI!BW739</f>
        <v/>
      </c>
    </row>
    <row r="298" spans="1:33" x14ac:dyDescent="0.2">
      <c r="A298" t="str">
        <f>PLANURI!AX740</f>
        <v>L432.21.07.F11-01</v>
      </c>
      <c r="B298">
        <f>PLANURI!AY740</f>
        <v>1</v>
      </c>
      <c r="C298" t="str">
        <f>PLANURI!AZ740</f>
        <v>Argumentare și persuasiune</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DF</v>
      </c>
      <c r="X298">
        <f>PLANURI!BU740</f>
        <v>5.4</v>
      </c>
      <c r="Y298">
        <f>PLANURI!BV740</f>
        <v>75</v>
      </c>
      <c r="Z298" t="str">
        <f>PLANURI!A$4</f>
        <v>Facultatea de Mecanică</v>
      </c>
      <c r="AA298" t="str">
        <f>PLANURI!H$6</f>
        <v>Științe Inginerești</v>
      </c>
      <c r="AB298">
        <f>PLANURI!C$12</f>
        <v>180</v>
      </c>
      <c r="AC298" t="str">
        <f>PLANURI!H$9</f>
        <v>Mașini și instalații pentru agricultură și industrie alimentară</v>
      </c>
      <c r="AD298">
        <f>PLANURI!A$12</f>
        <v>20</v>
      </c>
      <c r="AE298">
        <f>PLANURI!B$12</f>
        <v>70</v>
      </c>
      <c r="AF298">
        <f>PLANURI!D$12</f>
        <v>60</v>
      </c>
      <c r="AG298" t="str">
        <f>PLANURI!BW740</f>
        <v>2024</v>
      </c>
    </row>
    <row r="299" spans="1:33" x14ac:dyDescent="0.2">
      <c r="A299" t="str">
        <f>PLANURI!AX741</f>
        <v>L432.21.07.F11-02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DF</v>
      </c>
      <c r="X299">
        <f>PLANURI!BU741</f>
        <v>5.4</v>
      </c>
      <c r="Y299">
        <f>PLANURI!BV741</f>
        <v>75</v>
      </c>
      <c r="Z299" t="str">
        <f>PLANURI!A$4</f>
        <v>Facultatea de Mecanică</v>
      </c>
      <c r="AA299" t="str">
        <f>PLANURI!H$6</f>
        <v>Științe Inginerești</v>
      </c>
      <c r="AB299">
        <f>PLANURI!C$12</f>
        <v>180</v>
      </c>
      <c r="AC299" t="str">
        <f>PLANURI!H$9</f>
        <v>Mașini și instalații pentru agricultură și industrie alimentară</v>
      </c>
      <c r="AD299">
        <f>PLANURI!A$12</f>
        <v>20</v>
      </c>
      <c r="AE299">
        <f>PLANURI!B$12</f>
        <v>70</v>
      </c>
      <c r="AF299">
        <f>PLANURI!D$12</f>
        <v>60</v>
      </c>
      <c r="AG299" t="str">
        <f>PLANURI!BW741</f>
        <v>2024</v>
      </c>
    </row>
    <row r="300" spans="1:33" x14ac:dyDescent="0.2">
      <c r="A300" t="str">
        <f>PLANURI!AX742</f>
        <v>L432.21.07.F11-03</v>
      </c>
      <c r="B300">
        <f>PLANURI!AY742</f>
        <v>3</v>
      </c>
      <c r="C300" t="str">
        <f>PLANURI!AZ742</f>
        <v>Voluntariat</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0.6</v>
      </c>
      <c r="U300">
        <f>PLANURI!BR742</f>
        <v>9</v>
      </c>
      <c r="V300">
        <f>PLANURI!BS742</f>
        <v>3</v>
      </c>
      <c r="W300" t="str">
        <f>PLANURI!BT742</f>
        <v>DF</v>
      </c>
      <c r="X300">
        <f>PLANURI!BU742</f>
        <v>4.5999999999999996</v>
      </c>
      <c r="Y300">
        <f>PLANURI!BV742</f>
        <v>65</v>
      </c>
      <c r="Z300" t="str">
        <f>PLANURI!A$4</f>
        <v>Facultatea de Mecanică</v>
      </c>
      <c r="AA300" t="str">
        <f>PLANURI!H$6</f>
        <v>Științe Inginerești</v>
      </c>
      <c r="AB300">
        <f>PLANURI!C$12</f>
        <v>180</v>
      </c>
      <c r="AC300" t="str">
        <f>PLANURI!H$9</f>
        <v>Mașini și instalații pentru agricultură și industrie alimentară</v>
      </c>
      <c r="AD300">
        <f>PLANURI!A$12</f>
        <v>20</v>
      </c>
      <c r="AE300">
        <f>PLANURI!B$12</f>
        <v>70</v>
      </c>
      <c r="AF300">
        <f>PLANURI!D$12</f>
        <v>60</v>
      </c>
      <c r="AG300" t="str">
        <f>PLANURI!BW742</f>
        <v>2024</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180</v>
      </c>
      <c r="AC301" t="str">
        <f>PLANURI!H$9</f>
        <v>Mașini și instalații pentru agricultură și industrie alimentară</v>
      </c>
      <c r="AD301">
        <f>PLANURI!A$12</f>
        <v>20</v>
      </c>
      <c r="AE301">
        <f>PLANURI!B$12</f>
        <v>70</v>
      </c>
      <c r="AF301">
        <f>PLANURI!D$12</f>
        <v>60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180</v>
      </c>
      <c r="AC302" t="str">
        <f>PLANURI!H$9</f>
        <v>Mașini și instalații pentru agricultură și industrie alimentară</v>
      </c>
      <c r="AD302">
        <f>PLANURI!A$12</f>
        <v>20</v>
      </c>
      <c r="AE302">
        <f>PLANURI!B$12</f>
        <v>70</v>
      </c>
      <c r="AF302">
        <f>PLANURI!D$12</f>
        <v>60</v>
      </c>
      <c r="AG302" t="str">
        <f>PLANURI!BW744</f>
        <v/>
      </c>
    </row>
    <row r="303" spans="1:33" x14ac:dyDescent="0.2">
      <c r="A303" t="str">
        <f>PLANURI!AX745</f>
        <v>L432.21.08.F11-01</v>
      </c>
      <c r="B303">
        <f>PLANURI!AY745</f>
        <v>1</v>
      </c>
      <c r="C303" t="str">
        <f>PLANURI!AZ745</f>
        <v>Didactica specialității</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DF</v>
      </c>
      <c r="X303">
        <f>PLANURI!BU745</f>
        <v>8.9</v>
      </c>
      <c r="Y303">
        <f>PLANURI!BV745</f>
        <v>125</v>
      </c>
      <c r="Z303" t="str">
        <f>PLANURI!A$4</f>
        <v>Facultatea de Mecanică</v>
      </c>
      <c r="AA303" t="str">
        <f>PLANURI!H$6</f>
        <v>Științe Inginerești</v>
      </c>
      <c r="AB303">
        <f>PLANURI!C$12</f>
        <v>180</v>
      </c>
      <c r="AC303" t="str">
        <f>PLANURI!H$9</f>
        <v>Mașini și instalații pentru agricultură și industrie alimentară</v>
      </c>
      <c r="AD303">
        <f>PLANURI!A$12</f>
        <v>20</v>
      </c>
      <c r="AE303">
        <f>PLANURI!B$12</f>
        <v>70</v>
      </c>
      <c r="AF303">
        <f>PLANURI!D$12</f>
        <v>60</v>
      </c>
      <c r="AG303" t="str">
        <f>PLANURI!BW745</f>
        <v>2024</v>
      </c>
    </row>
    <row r="304" spans="1:33" x14ac:dyDescent="0.2">
      <c r="A304" t="str">
        <f>PLANURI!AX746</f>
        <v>L432.21.08.F11-02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DF</v>
      </c>
      <c r="X304">
        <f>PLANURI!BU746</f>
        <v>3.6</v>
      </c>
      <c r="Y304">
        <f>PLANURI!BV746</f>
        <v>50</v>
      </c>
      <c r="Z304" t="str">
        <f>PLANURI!A$4</f>
        <v>Facultatea de Mecanică</v>
      </c>
      <c r="AA304" t="str">
        <f>PLANURI!H$6</f>
        <v>Științe Inginerești</v>
      </c>
      <c r="AB304">
        <f>PLANURI!C$12</f>
        <v>180</v>
      </c>
      <c r="AC304" t="str">
        <f>PLANURI!H$9</f>
        <v>Mașini și instalații pentru agricultură și industrie alimentară</v>
      </c>
      <c r="AD304">
        <f>PLANURI!A$12</f>
        <v>20</v>
      </c>
      <c r="AE304">
        <f>PLANURI!B$12</f>
        <v>70</v>
      </c>
      <c r="AF304">
        <f>PLANURI!D$12</f>
        <v>60</v>
      </c>
      <c r="AG304" t="str">
        <f>PLANURI!BW746</f>
        <v>2024</v>
      </c>
    </row>
    <row r="305" spans="1:33" x14ac:dyDescent="0.2">
      <c r="A305" t="str">
        <f>PLANURI!AX747</f>
        <v>L432.21.08.F11-03</v>
      </c>
      <c r="B305">
        <f>PLANURI!AY747</f>
        <v>3</v>
      </c>
      <c r="C305" t="str">
        <f>PLANURI!AZ747</f>
        <v>Practică pedagogică în învătământul preuniversitar obligatoriu II</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v>
      </c>
      <c r="U305">
        <f>PLANURI!BR747</f>
        <v>14</v>
      </c>
      <c r="V305">
        <f>PLANURI!BS747</f>
        <v>2</v>
      </c>
      <c r="W305" t="str">
        <f>PLANURI!BT747</f>
        <v>DF</v>
      </c>
      <c r="X305">
        <f>PLANURI!BU747</f>
        <v>3</v>
      </c>
      <c r="Y305">
        <f>PLANURI!BV747</f>
        <v>42</v>
      </c>
      <c r="Z305" t="str">
        <f>PLANURI!A$4</f>
        <v>Facultatea de Mecanică</v>
      </c>
      <c r="AA305" t="str">
        <f>PLANURI!H$6</f>
        <v>Științe Inginerești</v>
      </c>
      <c r="AB305">
        <f>PLANURI!C$12</f>
        <v>180</v>
      </c>
      <c r="AC305" t="str">
        <f>PLANURI!H$9</f>
        <v>Mașini și instalații pentru agricultură și industrie alimentară</v>
      </c>
      <c r="AD305">
        <f>PLANURI!A$12</f>
        <v>20</v>
      </c>
      <c r="AE305">
        <f>PLANURI!B$12</f>
        <v>70</v>
      </c>
      <c r="AF305">
        <f>PLANURI!D$12</f>
        <v>60</v>
      </c>
      <c r="AG305" t="str">
        <f>PLANURI!BW747</f>
        <v>2024</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180</v>
      </c>
      <c r="AC306" t="str">
        <f>PLANURI!H$9</f>
        <v>Mașini și instalații pentru agricultură și industrie alimentară</v>
      </c>
      <c r="AD306">
        <f>PLANURI!A$12</f>
        <v>20</v>
      </c>
      <c r="AE306">
        <f>PLANURI!B$12</f>
        <v>70</v>
      </c>
      <c r="AF306">
        <f>PLANURI!D$12</f>
        <v>60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180</v>
      </c>
      <c r="AC307" t="str">
        <f>PLANURI!H$9</f>
        <v>Mașini și instalații pentru agricultură și industrie alimentară</v>
      </c>
      <c r="AD307">
        <f>PLANURI!A$12</f>
        <v>20</v>
      </c>
      <c r="AE307">
        <f>PLANURI!B$12</f>
        <v>70</v>
      </c>
      <c r="AF307">
        <f>PLANURI!D$12</f>
        <v>60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180</v>
      </c>
      <c r="AC308" t="str">
        <f>PLANURI!H$9</f>
        <v>Mașini și instalații pentru agricultură și industrie alimentară</v>
      </c>
      <c r="AD308">
        <f>PLANURI!A$12</f>
        <v>20</v>
      </c>
      <c r="AE308">
        <f>PLANURI!B$12</f>
        <v>70</v>
      </c>
      <c r="AF308">
        <f>PLANURI!D$12</f>
        <v>60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180</v>
      </c>
      <c r="AC309" t="str">
        <f>PLANURI!H$9</f>
        <v>Mașini și instalații pentru agricultură și industrie alimentară</v>
      </c>
      <c r="AD309">
        <f>PLANURI!A$12</f>
        <v>20</v>
      </c>
      <c r="AE309">
        <f>PLANURI!B$12</f>
        <v>70</v>
      </c>
      <c r="AF309">
        <f>PLANURI!D$12</f>
        <v>60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180</v>
      </c>
      <c r="AC310" t="str">
        <f>PLANURI!H$9</f>
        <v>Mașini și instalații pentru agricultură și industrie alimentară</v>
      </c>
      <c r="AD310">
        <f>PLANURI!A$12</f>
        <v>20</v>
      </c>
      <c r="AE310">
        <f>PLANURI!B$12</f>
        <v>70</v>
      </c>
      <c r="AF310">
        <f>PLANURI!D$12</f>
        <v>60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180</v>
      </c>
      <c r="AC311" t="str">
        <f>PLANURI!H$9</f>
        <v>Mașini și instalații pentru agricultură și industrie alimentară</v>
      </c>
      <c r="AD311">
        <f>PLANURI!A$12</f>
        <v>20</v>
      </c>
      <c r="AE311">
        <f>PLANURI!B$12</f>
        <v>70</v>
      </c>
      <c r="AF311">
        <f>PLANURI!D$12</f>
        <v>60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180</v>
      </c>
      <c r="AC312" t="str">
        <f>PLANURI!H$9</f>
        <v>Mașini și instalații pentru agricultură și industrie alimentară</v>
      </c>
      <c r="AD312">
        <f>PLANURI!A$12</f>
        <v>20</v>
      </c>
      <c r="AE312">
        <f>PLANURI!B$12</f>
        <v>70</v>
      </c>
      <c r="AF312">
        <f>PLANURI!D$12</f>
        <v>60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180</v>
      </c>
      <c r="AC313" t="str">
        <f>PLANURI!H$9</f>
        <v>Mașini și instalații pentru agricultură și industrie alimentară</v>
      </c>
      <c r="AD313">
        <f>PLANURI!A$12</f>
        <v>20</v>
      </c>
      <c r="AE313">
        <f>PLANURI!B$12</f>
        <v>70</v>
      </c>
      <c r="AF313">
        <f>PLANURI!D$12</f>
        <v>60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180</v>
      </c>
      <c r="AC314" t="str">
        <f>PLANURI!H$9</f>
        <v>Mașini și instalații pentru agricultură și industrie alimentară</v>
      </c>
      <c r="AD314">
        <f>PLANURI!A$12</f>
        <v>20</v>
      </c>
      <c r="AE314">
        <f>PLANURI!B$12</f>
        <v>70</v>
      </c>
      <c r="AF314">
        <f>PLANURI!D$12</f>
        <v>60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180</v>
      </c>
      <c r="AC315" t="str">
        <f>PLANURI!H$9</f>
        <v>Mașini și instalații pentru agricultură și industrie alimentară</v>
      </c>
      <c r="AD315">
        <f>PLANURI!A$12</f>
        <v>20</v>
      </c>
      <c r="AE315">
        <f>PLANURI!B$12</f>
        <v>70</v>
      </c>
      <c r="AF315">
        <f>PLANURI!D$12</f>
        <v>60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180</v>
      </c>
      <c r="AC316" t="str">
        <f>PLANURI!H$9</f>
        <v>Mașini și instalații pentru agricultură și industrie alimentară</v>
      </c>
      <c r="AD316">
        <f>PLANURI!A$12</f>
        <v>20</v>
      </c>
      <c r="AE316">
        <f>PLANURI!B$12</f>
        <v>70</v>
      </c>
      <c r="AF316">
        <f>PLANURI!D$12</f>
        <v>60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180</v>
      </c>
      <c r="AC317" t="str">
        <f>PLANURI!H$9</f>
        <v>Mașini și instalații pentru agricultură și industrie alimentară</v>
      </c>
      <c r="AD317">
        <f>PLANURI!A$12</f>
        <v>20</v>
      </c>
      <c r="AE317">
        <f>PLANURI!B$12</f>
        <v>70</v>
      </c>
      <c r="AF317">
        <f>PLANURI!D$12</f>
        <v>60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180</v>
      </c>
      <c r="AC318" t="str">
        <f>PLANURI!H$9</f>
        <v>Mașini și instalații pentru agricultură și industrie alimentară</v>
      </c>
      <c r="AD318">
        <f>PLANURI!A$12</f>
        <v>20</v>
      </c>
      <c r="AE318">
        <f>PLANURI!B$12</f>
        <v>70</v>
      </c>
      <c r="AF318">
        <f>PLANURI!D$12</f>
        <v>60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180</v>
      </c>
      <c r="AC319" t="str">
        <f>PLANURI!H$9</f>
        <v>Mașini și instalații pentru agricultură și industrie alimentară</v>
      </c>
      <c r="AD319">
        <f>PLANURI!A$12</f>
        <v>20</v>
      </c>
      <c r="AE319">
        <f>PLANURI!B$12</f>
        <v>70</v>
      </c>
      <c r="AF319">
        <f>PLANURI!D$12</f>
        <v>60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180</v>
      </c>
      <c r="AC320" t="str">
        <f>PLANURI!H$9</f>
        <v>Mașini și instalații pentru agricultură și industrie alimentară</v>
      </c>
      <c r="AD320">
        <f>PLANURI!A$12</f>
        <v>20</v>
      </c>
      <c r="AE320">
        <f>PLANURI!B$12</f>
        <v>70</v>
      </c>
      <c r="AF320">
        <f>PLANURI!D$12</f>
        <v>60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180</v>
      </c>
      <c r="AC321" t="str">
        <f>PLANURI!H$9</f>
        <v>Mașini și instalații pentru agricultură și industrie alimentară</v>
      </c>
      <c r="AD321">
        <f>PLANURI!A$12</f>
        <v>20</v>
      </c>
      <c r="AE321">
        <f>PLANURI!B$12</f>
        <v>70</v>
      </c>
      <c r="AF321">
        <f>PLANURI!D$12</f>
        <v>60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180</v>
      </c>
      <c r="AC322" t="str">
        <f>PLANURI!H$9</f>
        <v>Mașini și instalații pentru agricultură și industrie alimentară</v>
      </c>
      <c r="AD322">
        <f>PLANURI!A$12</f>
        <v>20</v>
      </c>
      <c r="AE322">
        <f>PLANURI!B$12</f>
        <v>70</v>
      </c>
      <c r="AF322">
        <f>PLANURI!D$12</f>
        <v>60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180</v>
      </c>
      <c r="AC323" t="str">
        <f>PLANURI!H$9</f>
        <v>Mașini și instalații pentru agricultură și industrie alimentară</v>
      </c>
      <c r="AD323">
        <f>PLANURI!A$12</f>
        <v>20</v>
      </c>
      <c r="AE323">
        <f>PLANURI!B$12</f>
        <v>70</v>
      </c>
      <c r="AF323">
        <f>PLANURI!D$12</f>
        <v>60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180</v>
      </c>
      <c r="AC324" t="str">
        <f>PLANURI!H$9</f>
        <v>Mașini și instalații pentru agricultură și industrie alimentară</v>
      </c>
      <c r="AD324">
        <f>PLANURI!A$12</f>
        <v>20</v>
      </c>
      <c r="AE324">
        <f>PLANURI!B$12</f>
        <v>70</v>
      </c>
      <c r="AF324">
        <f>PLANURI!D$12</f>
        <v>60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180</v>
      </c>
      <c r="AC325" t="str">
        <f>PLANURI!H$9</f>
        <v>Mașini și instalații pentru agricultură și industrie alimentară</v>
      </c>
      <c r="AD325">
        <f>PLANURI!A$12</f>
        <v>20</v>
      </c>
      <c r="AE325">
        <f>PLANURI!B$12</f>
        <v>70</v>
      </c>
      <c r="AF325">
        <f>PLANURI!D$12</f>
        <v>60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180</v>
      </c>
      <c r="AC326" t="str">
        <f>PLANURI!H$9</f>
        <v>Mașini și instalații pentru agricultură și industrie alimentară</v>
      </c>
      <c r="AD326">
        <f>PLANURI!A$12</f>
        <v>20</v>
      </c>
      <c r="AE326">
        <f>PLANURI!B$12</f>
        <v>70</v>
      </c>
      <c r="AF326">
        <f>PLANURI!D$12</f>
        <v>60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180</v>
      </c>
      <c r="AC327" t="str">
        <f>PLANURI!H$9</f>
        <v>Mașini și instalații pentru agricultură și industrie alimentară</v>
      </c>
      <c r="AD327">
        <f>PLANURI!A$12</f>
        <v>20</v>
      </c>
      <c r="AE327">
        <f>PLANURI!B$12</f>
        <v>70</v>
      </c>
      <c r="AF327">
        <f>PLANURI!D$12</f>
        <v>60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180</v>
      </c>
      <c r="AC328" t="str">
        <f>PLANURI!H$9</f>
        <v>Mașini și instalații pentru agricultură și industrie alimentară</v>
      </c>
      <c r="AD328">
        <f>PLANURI!A$12</f>
        <v>20</v>
      </c>
      <c r="AE328">
        <f>PLANURI!B$12</f>
        <v>70</v>
      </c>
      <c r="AF328">
        <f>PLANURI!D$12</f>
        <v>60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180</v>
      </c>
      <c r="AC329" t="str">
        <f>PLANURI!H$9</f>
        <v>Mașini și instalații pentru agricultură și industrie alimentară</v>
      </c>
      <c r="AD329">
        <f>PLANURI!A$12</f>
        <v>20</v>
      </c>
      <c r="AE329">
        <f>PLANURI!B$12</f>
        <v>70</v>
      </c>
      <c r="AF329">
        <f>PLANURI!D$12</f>
        <v>60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180</v>
      </c>
      <c r="AC330" t="str">
        <f>PLANURI!H$9</f>
        <v>Mașini și instalații pentru agricultură și industrie alimentară</v>
      </c>
      <c r="AD330">
        <f>PLANURI!A$12</f>
        <v>20</v>
      </c>
      <c r="AE330">
        <f>PLANURI!B$12</f>
        <v>70</v>
      </c>
      <c r="AF330">
        <f>PLANURI!D$12</f>
        <v>60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180</v>
      </c>
      <c r="AC331" t="str">
        <f>PLANURI!H$9</f>
        <v>Mașini și instalații pentru agricultură și industrie alimentară</v>
      </c>
      <c r="AD331">
        <f>PLANURI!A$12</f>
        <v>20</v>
      </c>
      <c r="AE331">
        <f>PLANURI!B$12</f>
        <v>70</v>
      </c>
      <c r="AF331">
        <f>PLANURI!D$12</f>
        <v>60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180</v>
      </c>
      <c r="AC332" t="str">
        <f>PLANURI!H$9</f>
        <v>Mașini și instalații pentru agricultură și industrie alimentară</v>
      </c>
      <c r="AD332">
        <f>PLANURI!A$12</f>
        <v>20</v>
      </c>
      <c r="AE332">
        <f>PLANURI!B$12</f>
        <v>70</v>
      </c>
      <c r="AF332">
        <f>PLANURI!D$12</f>
        <v>60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180</v>
      </c>
      <c r="AC333" t="str">
        <f>PLANURI!H$9</f>
        <v>Mașini și instalații pentru agricultură și industrie alimentară</v>
      </c>
      <c r="AD333">
        <f>PLANURI!A$12</f>
        <v>20</v>
      </c>
      <c r="AE333">
        <f>PLANURI!B$12</f>
        <v>70</v>
      </c>
      <c r="AF333">
        <f>PLANURI!D$12</f>
        <v>60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180</v>
      </c>
      <c r="AC334" t="str">
        <f>PLANURI!H$9</f>
        <v>Mașini și instalații pentru agricultură și industrie alimentară</v>
      </c>
      <c r="AD334">
        <f>PLANURI!A$12</f>
        <v>20</v>
      </c>
      <c r="AE334">
        <f>PLANURI!B$12</f>
        <v>70</v>
      </c>
      <c r="AF334">
        <f>PLANURI!D$12</f>
        <v>60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180</v>
      </c>
      <c r="AC335" t="str">
        <f>PLANURI!H$9</f>
        <v>Mașini și instalații pentru agricultură și industrie alimentară</v>
      </c>
      <c r="AD335">
        <f>PLANURI!A$12</f>
        <v>20</v>
      </c>
      <c r="AE335">
        <f>PLANURI!B$12</f>
        <v>70</v>
      </c>
      <c r="AF335">
        <f>PLANURI!D$12</f>
        <v>60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180</v>
      </c>
      <c r="AC336" t="str">
        <f>PLANURI!H$9</f>
        <v>Mașini și instalații pentru agricultură și industrie alimentară</v>
      </c>
      <c r="AD336">
        <f>PLANURI!A$12</f>
        <v>20</v>
      </c>
      <c r="AE336">
        <f>PLANURI!B$12</f>
        <v>70</v>
      </c>
      <c r="AF336">
        <f>PLANURI!D$12</f>
        <v>60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180</v>
      </c>
      <c r="AC337" t="str">
        <f>PLANURI!H$9</f>
        <v>Mașini și instalații pentru agricultură și industrie alimentară</v>
      </c>
      <c r="AD337">
        <f>PLANURI!A$12</f>
        <v>20</v>
      </c>
      <c r="AE337">
        <f>PLANURI!B$12</f>
        <v>70</v>
      </c>
      <c r="AF337">
        <f>PLANURI!D$12</f>
        <v>60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180</v>
      </c>
      <c r="AC338" t="str">
        <f>PLANURI!H$9</f>
        <v>Mașini și instalații pentru agricultură și industrie alimentară</v>
      </c>
      <c r="AD338">
        <f>PLANURI!A$12</f>
        <v>20</v>
      </c>
      <c r="AE338">
        <f>PLANURI!B$12</f>
        <v>70</v>
      </c>
      <c r="AF338">
        <f>PLANURI!D$12</f>
        <v>60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180</v>
      </c>
      <c r="AC339" t="str">
        <f>PLANURI!H$9</f>
        <v>Mașini și instalații pentru agricultură și industrie alimentară</v>
      </c>
      <c r="AD339">
        <f>PLANURI!A$12</f>
        <v>20</v>
      </c>
      <c r="AE339">
        <f>PLANURI!B$12</f>
        <v>70</v>
      </c>
      <c r="AF339">
        <f>PLANURI!D$12</f>
        <v>60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180</v>
      </c>
      <c r="AC340" t="str">
        <f>PLANURI!H$9</f>
        <v>Mașini și instalații pentru agricultură și industrie alimentară</v>
      </c>
      <c r="AD340">
        <f>PLANURI!A$12</f>
        <v>20</v>
      </c>
      <c r="AE340">
        <f>PLANURI!B$12</f>
        <v>70</v>
      </c>
      <c r="AF340">
        <f>PLANURI!D$12</f>
        <v>60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180</v>
      </c>
      <c r="AC341" t="str">
        <f>PLANURI!H$9</f>
        <v>Mașini și instalații pentru agricultură și industrie alimentară</v>
      </c>
      <c r="AD341">
        <f>PLANURI!A$12</f>
        <v>20</v>
      </c>
      <c r="AE341">
        <f>PLANURI!B$12</f>
        <v>70</v>
      </c>
      <c r="AF341">
        <f>PLANURI!D$12</f>
        <v>60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180</v>
      </c>
      <c r="AC342" t="str">
        <f>PLANURI!H$9</f>
        <v>Mașini și instalații pentru agricultură și industrie alimentară</v>
      </c>
      <c r="AD342">
        <f>PLANURI!A$12</f>
        <v>20</v>
      </c>
      <c r="AE342">
        <f>PLANURI!B$12</f>
        <v>70</v>
      </c>
      <c r="AF342">
        <f>PLANURI!D$12</f>
        <v>60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180</v>
      </c>
      <c r="AC343" t="str">
        <f>PLANURI!H$9</f>
        <v>Mașini și instalații pentru agricultură și industrie alimentară</v>
      </c>
      <c r="AD343">
        <f>PLANURI!A$12</f>
        <v>20</v>
      </c>
      <c r="AE343">
        <f>PLANURI!B$12</f>
        <v>70</v>
      </c>
      <c r="AF343">
        <f>PLANURI!D$12</f>
        <v>60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180</v>
      </c>
      <c r="AC344" t="str">
        <f>PLANURI!H$9</f>
        <v>Mașini și instalații pentru agricultură și industrie alimentară</v>
      </c>
      <c r="AD344">
        <f>PLANURI!A$12</f>
        <v>20</v>
      </c>
      <c r="AE344">
        <f>PLANURI!B$12</f>
        <v>70</v>
      </c>
      <c r="AF344">
        <f>PLANURI!D$12</f>
        <v>60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180</v>
      </c>
      <c r="AC345" t="str">
        <f>PLANURI!H$9</f>
        <v>Mașini și instalații pentru agricultură și industrie alimentară</v>
      </c>
      <c r="AD345">
        <f>PLANURI!A$12</f>
        <v>20</v>
      </c>
      <c r="AE345">
        <f>PLANURI!B$12</f>
        <v>70</v>
      </c>
      <c r="AF345">
        <f>PLANURI!D$12</f>
        <v>60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180</v>
      </c>
      <c r="AC346" t="str">
        <f>PLANURI!H$9</f>
        <v>Mașini și instalații pentru agricultură și industrie alimentară</v>
      </c>
      <c r="AD346">
        <f>PLANURI!A$12</f>
        <v>20</v>
      </c>
      <c r="AE346">
        <f>PLANURI!B$12</f>
        <v>70</v>
      </c>
      <c r="AF346">
        <f>PLANURI!D$12</f>
        <v>60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180</v>
      </c>
      <c r="AC347" t="str">
        <f>PLANURI!H$9</f>
        <v>Mașini și instalații pentru agricultură și industrie alimentară</v>
      </c>
      <c r="AD347">
        <f>PLANURI!A$12</f>
        <v>20</v>
      </c>
      <c r="AE347">
        <f>PLANURI!B$12</f>
        <v>70</v>
      </c>
      <c r="AF347">
        <f>PLANURI!D$12</f>
        <v>60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180</v>
      </c>
      <c r="AC348" t="str">
        <f>PLANURI!H$9</f>
        <v>Mașini și instalații pentru agricultură și industrie alimentară</v>
      </c>
      <c r="AD348">
        <f>PLANURI!A$12</f>
        <v>20</v>
      </c>
      <c r="AE348">
        <f>PLANURI!B$12</f>
        <v>70</v>
      </c>
      <c r="AF348">
        <f>PLANURI!D$12</f>
        <v>60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180</v>
      </c>
      <c r="AC349" t="str">
        <f>PLANURI!H$9</f>
        <v>Mașini și instalații pentru agricultură și industrie alimentară</v>
      </c>
      <c r="AD349">
        <f>PLANURI!A$12</f>
        <v>20</v>
      </c>
      <c r="AE349">
        <f>PLANURI!B$12</f>
        <v>70</v>
      </c>
      <c r="AF349">
        <f>PLANURI!D$12</f>
        <v>60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180</v>
      </c>
      <c r="AC350" t="str">
        <f>PLANURI!H$9</f>
        <v>Mașini și instalații pentru agricultură și industrie alimentară</v>
      </c>
      <c r="AD350">
        <f>PLANURI!A$12</f>
        <v>20</v>
      </c>
      <c r="AE350">
        <f>PLANURI!B$12</f>
        <v>70</v>
      </c>
      <c r="AF350">
        <f>PLANURI!D$12</f>
        <v>60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180</v>
      </c>
      <c r="AC351" t="str">
        <f>PLANURI!H$9</f>
        <v>Mașini și instalații pentru agricultură și industrie alimentară</v>
      </c>
      <c r="AD351">
        <f>PLANURI!A$12</f>
        <v>20</v>
      </c>
      <c r="AE351">
        <f>PLANURI!B$12</f>
        <v>70</v>
      </c>
      <c r="AF351">
        <f>PLANURI!D$12</f>
        <v>60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180</v>
      </c>
      <c r="AC352" t="str">
        <f>PLANURI!H$9</f>
        <v>Mașini și instalații pentru agricultură și industrie alimentară</v>
      </c>
      <c r="AD352">
        <f>PLANURI!A$12</f>
        <v>20</v>
      </c>
      <c r="AE352">
        <f>PLANURI!B$12</f>
        <v>70</v>
      </c>
      <c r="AF352">
        <f>PLANURI!D$12</f>
        <v>60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180</v>
      </c>
      <c r="AC353" t="str">
        <f>PLANURI!H$9</f>
        <v>Mașini și instalații pentru agricultură și industrie alimentară</v>
      </c>
      <c r="AD353">
        <f>PLANURI!A$12</f>
        <v>20</v>
      </c>
      <c r="AE353">
        <f>PLANURI!B$12</f>
        <v>70</v>
      </c>
      <c r="AF353">
        <f>PLANURI!D$12</f>
        <v>60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180</v>
      </c>
      <c r="AC354" t="str">
        <f>PLANURI!H$9</f>
        <v>Mașini și instalații pentru agricultură și industrie alimentară</v>
      </c>
      <c r="AD354">
        <f>PLANURI!A$12</f>
        <v>20</v>
      </c>
      <c r="AE354">
        <f>PLANURI!B$12</f>
        <v>70</v>
      </c>
      <c r="AF354">
        <f>PLANURI!D$12</f>
        <v>60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180</v>
      </c>
      <c r="AC355" t="str">
        <f>PLANURI!H$9</f>
        <v>Mașini și instalații pentru agricultură și industrie alimentară</v>
      </c>
      <c r="AD355">
        <f>PLANURI!A$12</f>
        <v>20</v>
      </c>
      <c r="AE355">
        <f>PLANURI!B$12</f>
        <v>70</v>
      </c>
      <c r="AF355">
        <f>PLANURI!D$12</f>
        <v>60</v>
      </c>
      <c r="AG355" t="str">
        <f>PLANURI!BW797</f>
        <v/>
      </c>
    </row>
    <row r="356" spans="1:33" x14ac:dyDescent="0.2">
      <c r="A356" t="str">
        <f>PLANURI!AX798</f>
        <v>L432.21.04.D9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180</v>
      </c>
      <c r="AC356" t="str">
        <f>PLANURI!H$9</f>
        <v>Mașini și instalații pentru agricultură și industrie alimentară</v>
      </c>
      <c r="AD356">
        <f>PLANURI!A$12</f>
        <v>20</v>
      </c>
      <c r="AE356">
        <f>PLANURI!B$12</f>
        <v>70</v>
      </c>
      <c r="AF356">
        <f>PLANURI!D$12</f>
        <v>60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180</v>
      </c>
      <c r="AC357" t="str">
        <f>PLANURI!H$9</f>
        <v>Mașini și instalații pentru agricultură și industrie alimentară</v>
      </c>
      <c r="AD357">
        <f>PLANURI!A$12</f>
        <v>20</v>
      </c>
      <c r="AE357">
        <f>PLANURI!B$12</f>
        <v>70</v>
      </c>
      <c r="AF357">
        <f>PLANURI!D$12</f>
        <v>60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180</v>
      </c>
      <c r="AC358" t="str">
        <f>PLANURI!H$9</f>
        <v>Mașini și instalații pentru agricultură și industrie alimentară</v>
      </c>
      <c r="AD358">
        <f>PLANURI!A$12</f>
        <v>20</v>
      </c>
      <c r="AE358">
        <f>PLANURI!B$12</f>
        <v>70</v>
      </c>
      <c r="AF358">
        <f>PLANURI!D$12</f>
        <v>60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180</v>
      </c>
      <c r="AC359" t="str">
        <f>PLANURI!H$9</f>
        <v>Mașini și instalații pentru agricultură și industrie alimentară</v>
      </c>
      <c r="AD359">
        <f>PLANURI!A$12</f>
        <v>20</v>
      </c>
      <c r="AE359">
        <f>PLANURI!B$12</f>
        <v>70</v>
      </c>
      <c r="AF359">
        <f>PLANURI!D$12</f>
        <v>60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180</v>
      </c>
      <c r="AC360" t="str">
        <f>PLANURI!H$9</f>
        <v>Mașini și instalații pentru agricultură și industrie alimentară</v>
      </c>
      <c r="AD360">
        <f>PLANURI!A$12</f>
        <v>20</v>
      </c>
      <c r="AE360">
        <f>PLANURI!B$12</f>
        <v>70</v>
      </c>
      <c r="AF360">
        <f>PLANURI!D$12</f>
        <v>60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180</v>
      </c>
      <c r="AC361" t="str">
        <f>PLANURI!H$9</f>
        <v>Mașini și instalații pentru agricultură și industrie alimentară</v>
      </c>
      <c r="AD361">
        <f>PLANURI!A$12</f>
        <v>20</v>
      </c>
      <c r="AE361">
        <f>PLANURI!B$12</f>
        <v>70</v>
      </c>
      <c r="AF361">
        <f>PLANURI!D$12</f>
        <v>60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180</v>
      </c>
      <c r="AC362" t="str">
        <f>PLANURI!H$9</f>
        <v>Mașini și instalații pentru agricultură și industrie alimentară</v>
      </c>
      <c r="AD362">
        <f>PLANURI!A$12</f>
        <v>20</v>
      </c>
      <c r="AE362">
        <f>PLANURI!B$12</f>
        <v>70</v>
      </c>
      <c r="AF362">
        <f>PLANURI!D$12</f>
        <v>60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180</v>
      </c>
      <c r="AC363" t="str">
        <f>PLANURI!H$9</f>
        <v>Mașini și instalații pentru agricultură și industrie alimentară</v>
      </c>
      <c r="AD363">
        <f>PLANURI!A$12</f>
        <v>20</v>
      </c>
      <c r="AE363">
        <f>PLANURI!B$12</f>
        <v>70</v>
      </c>
      <c r="AF363">
        <f>PLANURI!D$12</f>
        <v>60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180</v>
      </c>
      <c r="AC364" t="str">
        <f>PLANURI!H$9</f>
        <v>Mașini și instalații pentru agricultură și industrie alimentară</v>
      </c>
      <c r="AD364">
        <f>PLANURI!A$12</f>
        <v>20</v>
      </c>
      <c r="AE364">
        <f>PLANURI!B$12</f>
        <v>70</v>
      </c>
      <c r="AF364">
        <f>PLANURI!D$12</f>
        <v>60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180</v>
      </c>
      <c r="AC365" t="str">
        <f>PLANURI!H$9</f>
        <v>Mașini și instalații pentru agricultură și industrie alimentară</v>
      </c>
      <c r="AD365">
        <f>PLANURI!A$12</f>
        <v>20</v>
      </c>
      <c r="AE365">
        <f>PLANURI!B$12</f>
        <v>70</v>
      </c>
      <c r="AF365">
        <f>PLANURI!D$12</f>
        <v>60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180</v>
      </c>
      <c r="AC366" t="str">
        <f>PLANURI!H$9</f>
        <v>Mașini și instalații pentru agricultură și industrie alimentară</v>
      </c>
      <c r="AD366">
        <f>PLANURI!A$12</f>
        <v>20</v>
      </c>
      <c r="AE366">
        <f>PLANURI!B$12</f>
        <v>70</v>
      </c>
      <c r="AF366">
        <f>PLANURI!D$12</f>
        <v>60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180</v>
      </c>
      <c r="AC367" t="str">
        <f>PLANURI!H$9</f>
        <v>Mașini și instalații pentru agricultură și industrie alimentară</v>
      </c>
      <c r="AD367">
        <f>PLANURI!A$12</f>
        <v>20</v>
      </c>
      <c r="AE367">
        <f>PLANURI!B$12</f>
        <v>70</v>
      </c>
      <c r="AF367">
        <f>PLANURI!D$12</f>
        <v>60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180</v>
      </c>
      <c r="AC368" t="str">
        <f>PLANURI!H$9</f>
        <v>Mașini și instalații pentru agricultură și industrie alimentară</v>
      </c>
      <c r="AD368">
        <f>PLANURI!A$12</f>
        <v>20</v>
      </c>
      <c r="AE368">
        <f>PLANURI!B$12</f>
        <v>70</v>
      </c>
      <c r="AF368">
        <f>PLANURI!D$12</f>
        <v>60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180</v>
      </c>
      <c r="AC369" t="str">
        <f>PLANURI!H$9</f>
        <v>Mașini și instalații pentru agricultură și industrie alimentară</v>
      </c>
      <c r="AD369">
        <f>PLANURI!A$12</f>
        <v>20</v>
      </c>
      <c r="AE369">
        <f>PLANURI!B$12</f>
        <v>70</v>
      </c>
      <c r="AF369">
        <f>PLANURI!D$12</f>
        <v>60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180</v>
      </c>
      <c r="AC370" t="str">
        <f>PLANURI!H$9</f>
        <v>Mașini și instalații pentru agricultură și industrie alimentară</v>
      </c>
      <c r="AD370">
        <f>PLANURI!A$12</f>
        <v>20</v>
      </c>
      <c r="AE370">
        <f>PLANURI!B$12</f>
        <v>70</v>
      </c>
      <c r="AF370">
        <f>PLANURI!D$12</f>
        <v>60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180</v>
      </c>
      <c r="AC371" t="str">
        <f>PLANURI!H$9</f>
        <v>Mașini și instalații pentru agricultură și industrie alimentară</v>
      </c>
      <c r="AD371">
        <f>PLANURI!A$12</f>
        <v>20</v>
      </c>
      <c r="AE371">
        <f>PLANURI!B$12</f>
        <v>70</v>
      </c>
      <c r="AF371">
        <f>PLANURI!D$12</f>
        <v>60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180</v>
      </c>
      <c r="AC372" t="str">
        <f>PLANURI!H$9</f>
        <v>Mașini și instalații pentru agricultură și industrie alimentară</v>
      </c>
      <c r="AD372">
        <f>PLANURI!A$12</f>
        <v>20</v>
      </c>
      <c r="AE372">
        <f>PLANURI!B$12</f>
        <v>70</v>
      </c>
      <c r="AF372">
        <f>PLANURI!D$12</f>
        <v>60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180</v>
      </c>
      <c r="AC373" t="str">
        <f>PLANURI!H$9</f>
        <v>Mașini și instalații pentru agricultură și industrie alimentară</v>
      </c>
      <c r="AD373">
        <f>PLANURI!A$12</f>
        <v>20</v>
      </c>
      <c r="AE373">
        <f>PLANURI!B$12</f>
        <v>70</v>
      </c>
      <c r="AF373">
        <f>PLANURI!D$12</f>
        <v>60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180</v>
      </c>
      <c r="AC374" t="str">
        <f>PLANURI!H$9</f>
        <v>Mașini și instalații pentru agricultură și industrie alimentară</v>
      </c>
      <c r="AD374">
        <f>PLANURI!A$12</f>
        <v>20</v>
      </c>
      <c r="AE374">
        <f>PLANURI!B$12</f>
        <v>70</v>
      </c>
      <c r="AF374">
        <f>PLANURI!D$12</f>
        <v>60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180</v>
      </c>
      <c r="AC375" t="str">
        <f>PLANURI!H$9</f>
        <v>Mașini și instalații pentru agricultură și industrie alimentară</v>
      </c>
      <c r="AD375">
        <f>PLANURI!A$12</f>
        <v>20</v>
      </c>
      <c r="AE375">
        <f>PLANURI!B$12</f>
        <v>70</v>
      </c>
      <c r="AF375">
        <f>PLANURI!D$12</f>
        <v>60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180</v>
      </c>
      <c r="AC376" t="str">
        <f>PLANURI!H$9</f>
        <v>Mașini și instalații pentru agricultură și industrie alimentară</v>
      </c>
      <c r="AD376">
        <f>PLANURI!A$12</f>
        <v>20</v>
      </c>
      <c r="AE376">
        <f>PLANURI!B$12</f>
        <v>70</v>
      </c>
      <c r="AF376">
        <f>PLANURI!D$12</f>
        <v>60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180</v>
      </c>
      <c r="AC377" t="str">
        <f>PLANURI!H$9</f>
        <v>Mașini și instalații pentru agricultură și industrie alimentară</v>
      </c>
      <c r="AD377">
        <f>PLANURI!A$12</f>
        <v>20</v>
      </c>
      <c r="AE377">
        <f>PLANURI!B$12</f>
        <v>70</v>
      </c>
      <c r="AF377">
        <f>PLANURI!D$12</f>
        <v>60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Științe Inginerești</v>
      </c>
      <c r="AB378">
        <f>PLANURI!C$12</f>
        <v>180</v>
      </c>
      <c r="AC378" t="str">
        <f>PLANURI!H$9</f>
        <v>Mașini și instalații pentru agricultură și industrie alimentară</v>
      </c>
      <c r="AD378">
        <f>PLANURI!A$12</f>
        <v>20</v>
      </c>
      <c r="AE378">
        <f>PLANURI!B$12</f>
        <v>70</v>
      </c>
      <c r="AF378">
        <f>PLANURI!D$12</f>
        <v>60</v>
      </c>
      <c r="AG378" t="str">
        <f>PLANURI!BW820</f>
        <v/>
      </c>
    </row>
    <row r="379" spans="1:33" x14ac:dyDescent="0.2">
      <c r="A379" t="str">
        <f>PLANURI!AX821</f>
        <v>L432.21.06.S9</v>
      </c>
      <c r="B379">
        <f>PLANURI!AY821</f>
        <v>9</v>
      </c>
      <c r="C379" t="str">
        <f>PLANURI!AZ821</f>
        <v>Practică II (90 ore)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Științe Inginerești</v>
      </c>
      <c r="AB379">
        <f>PLANURI!C$12</f>
        <v>180</v>
      </c>
      <c r="AC379" t="str">
        <f>PLANURI!H$9</f>
        <v>Mașini și instalații pentru agricultură și industrie alimentară</v>
      </c>
      <c r="AD379">
        <f>PLANURI!A$12</f>
        <v>20</v>
      </c>
      <c r="AE379">
        <f>PLANURI!B$12</f>
        <v>70</v>
      </c>
      <c r="AF379">
        <f>PLANURI!D$12</f>
        <v>60</v>
      </c>
      <c r="AG379" t="str">
        <f>PLANURI!BW821</f>
        <v>2023</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180</v>
      </c>
      <c r="AC380" t="str">
        <f>PLANURI!H$9</f>
        <v>Mașini și instalații pentru agricultură și industrie alimentară</v>
      </c>
      <c r="AD380">
        <f>PLANURI!A$12</f>
        <v>20</v>
      </c>
      <c r="AE380">
        <f>PLANURI!B$12</f>
        <v>70</v>
      </c>
      <c r="AF380">
        <f>PLANURI!D$12</f>
        <v>60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180</v>
      </c>
      <c r="AC381" t="str">
        <f>PLANURI!H$9</f>
        <v>Mașini și instalații pentru agricultură și industrie alimentară</v>
      </c>
      <c r="AD381">
        <f>PLANURI!A$12</f>
        <v>20</v>
      </c>
      <c r="AE381">
        <f>PLANURI!B$12</f>
        <v>70</v>
      </c>
      <c r="AF381">
        <f>PLANURI!D$12</f>
        <v>60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180</v>
      </c>
      <c r="AC382" t="str">
        <f>PLANURI!H$9</f>
        <v>Mașini și instalații pentru agricultură și industrie alimentară</v>
      </c>
      <c r="AD382">
        <f>PLANURI!A$12</f>
        <v>20</v>
      </c>
      <c r="AE382">
        <f>PLANURI!B$12</f>
        <v>70</v>
      </c>
      <c r="AF382">
        <f>PLANURI!D$12</f>
        <v>60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180</v>
      </c>
      <c r="AC383" t="str">
        <f>PLANURI!H$9</f>
        <v>Mașini și instalații pentru agricultură și industrie alimentară</v>
      </c>
      <c r="AD383">
        <f>PLANURI!A$12</f>
        <v>20</v>
      </c>
      <c r="AE383">
        <f>PLANURI!B$12</f>
        <v>70</v>
      </c>
      <c r="AF383">
        <f>PLANURI!D$12</f>
        <v>60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180</v>
      </c>
      <c r="AC384" t="str">
        <f>PLANURI!H$9</f>
        <v>Mașini și instalații pentru agricultură și industrie alimentară</v>
      </c>
      <c r="AD384">
        <f>PLANURI!A$12</f>
        <v>20</v>
      </c>
      <c r="AE384">
        <f>PLANURI!B$12</f>
        <v>70</v>
      </c>
      <c r="AF384">
        <f>PLANURI!D$12</f>
        <v>60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180</v>
      </c>
      <c r="AC385" t="str">
        <f>PLANURI!H$9</f>
        <v>Mașini și instalații pentru agricultură și industrie alimentară</v>
      </c>
      <c r="AD385">
        <f>PLANURI!A$12</f>
        <v>20</v>
      </c>
      <c r="AE385">
        <f>PLANURI!B$12</f>
        <v>70</v>
      </c>
      <c r="AF385">
        <f>PLANURI!D$12</f>
        <v>60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180</v>
      </c>
      <c r="AC386" t="str">
        <f>PLANURI!H$9</f>
        <v>Mașini și instalații pentru agricultură și industrie alimentară</v>
      </c>
      <c r="AD386">
        <f>PLANURI!A$12</f>
        <v>20</v>
      </c>
      <c r="AE386">
        <f>PLANURI!B$12</f>
        <v>70</v>
      </c>
      <c r="AF386">
        <f>PLANURI!D$12</f>
        <v>60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180</v>
      </c>
      <c r="AC387" t="str">
        <f>PLANURI!H$9</f>
        <v>Mașini și instalații pentru agricultură și industrie alimentară</v>
      </c>
      <c r="AD387">
        <f>PLANURI!A$12</f>
        <v>20</v>
      </c>
      <c r="AE387">
        <f>PLANURI!B$12</f>
        <v>70</v>
      </c>
      <c r="AF387">
        <f>PLANURI!D$12</f>
        <v>60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180</v>
      </c>
      <c r="AC388" t="str">
        <f>PLANURI!H$9</f>
        <v>Mașini și instalații pentru agricultură și industrie alimentară</v>
      </c>
      <c r="AD388">
        <f>PLANURI!A$12</f>
        <v>20</v>
      </c>
      <c r="AE388">
        <f>PLANURI!B$12</f>
        <v>70</v>
      </c>
      <c r="AF388">
        <f>PLANURI!D$12</f>
        <v>60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180</v>
      </c>
      <c r="AC389" t="str">
        <f>PLANURI!H$9</f>
        <v>Mașini și instalații pentru agricultură și industrie alimentară</v>
      </c>
      <c r="AD389">
        <f>PLANURI!A$12</f>
        <v>20</v>
      </c>
      <c r="AE389">
        <f>PLANURI!B$12</f>
        <v>70</v>
      </c>
      <c r="AF389">
        <f>PLANURI!D$12</f>
        <v>60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180</v>
      </c>
      <c r="AC390" t="str">
        <f>PLANURI!H$9</f>
        <v>Mașini și instalații pentru agricultură și industrie alimentară</v>
      </c>
      <c r="AD390">
        <f>PLANURI!A$12</f>
        <v>20</v>
      </c>
      <c r="AE390">
        <f>PLANURI!B$12</f>
        <v>70</v>
      </c>
      <c r="AF390">
        <f>PLANURI!D$12</f>
        <v>60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180</v>
      </c>
      <c r="AC391" t="str">
        <f>PLANURI!H$9</f>
        <v>Mașini și instalații pentru agricultură și industrie alimentară</v>
      </c>
      <c r="AD391">
        <f>PLANURI!A$12</f>
        <v>20</v>
      </c>
      <c r="AE391">
        <f>PLANURI!B$12</f>
        <v>70</v>
      </c>
      <c r="AF391">
        <f>PLANURI!D$12</f>
        <v>60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180</v>
      </c>
      <c r="AC392" t="str">
        <f>PLANURI!H$9</f>
        <v>Mașini și instalații pentru agricultură și industrie alimentară</v>
      </c>
      <c r="AD392">
        <f>PLANURI!A$12</f>
        <v>20</v>
      </c>
      <c r="AE392">
        <f>PLANURI!B$12</f>
        <v>70</v>
      </c>
      <c r="AF392">
        <f>PLANURI!D$12</f>
        <v>60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180</v>
      </c>
      <c r="AC393" t="str">
        <f>PLANURI!H$9</f>
        <v>Mașini și instalații pentru agricultură și industrie alimentară</v>
      </c>
      <c r="AD393">
        <f>PLANURI!A$12</f>
        <v>20</v>
      </c>
      <c r="AE393">
        <f>PLANURI!B$12</f>
        <v>70</v>
      </c>
      <c r="AF393">
        <f>PLANURI!D$12</f>
        <v>60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180</v>
      </c>
      <c r="AC394" t="str">
        <f>PLANURI!H$9</f>
        <v>Mașini și instalații pentru agricultură și industrie alimentară</v>
      </c>
      <c r="AD394">
        <f>PLANURI!A$12</f>
        <v>20</v>
      </c>
      <c r="AE394">
        <f>PLANURI!B$12</f>
        <v>70</v>
      </c>
      <c r="AF394">
        <f>PLANURI!D$12</f>
        <v>60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180</v>
      </c>
      <c r="AC395" t="str">
        <f>PLANURI!H$9</f>
        <v>Mașini și instalații pentru agricultură și industrie alimentară</v>
      </c>
      <c r="AD395">
        <f>PLANURI!A$12</f>
        <v>20</v>
      </c>
      <c r="AE395">
        <f>PLANURI!B$12</f>
        <v>70</v>
      </c>
      <c r="AF395">
        <f>PLANURI!D$12</f>
        <v>60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180</v>
      </c>
      <c r="AC396" t="str">
        <f>PLANURI!H$9</f>
        <v>Mașini și instalații pentru agricultură și industrie alimentară</v>
      </c>
      <c r="AD396">
        <f>PLANURI!A$12</f>
        <v>20</v>
      </c>
      <c r="AE396">
        <f>PLANURI!B$12</f>
        <v>70</v>
      </c>
      <c r="AF396">
        <f>PLANURI!D$12</f>
        <v>60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180</v>
      </c>
      <c r="AC397" t="str">
        <f>PLANURI!H$9</f>
        <v>Mașini și instalații pentru agricultură și industrie alimentară</v>
      </c>
      <c r="AD397">
        <f>PLANURI!A$12</f>
        <v>20</v>
      </c>
      <c r="AE397">
        <f>PLANURI!B$12</f>
        <v>70</v>
      </c>
      <c r="AF397">
        <f>PLANURI!D$12</f>
        <v>60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180</v>
      </c>
      <c r="AC398" t="str">
        <f>PLANURI!H$9</f>
        <v>Mașini și instalații pentru agricultură și industrie alimentară</v>
      </c>
      <c r="AD398">
        <f>PLANURI!A$12</f>
        <v>20</v>
      </c>
      <c r="AE398">
        <f>PLANURI!B$12</f>
        <v>70</v>
      </c>
      <c r="AF398">
        <f>PLANURI!D$12</f>
        <v>60</v>
      </c>
      <c r="AG398" t="str">
        <f>PLANURI!BW840</f>
        <v/>
      </c>
    </row>
    <row r="399" spans="1:33" x14ac:dyDescent="0.2">
      <c r="A399" t="str">
        <f>PLANURI!AX841</f>
        <v>L432.21.08.S7</v>
      </c>
      <c r="B399">
        <f>PLANURI!AY841</f>
        <v>7</v>
      </c>
      <c r="C399" t="str">
        <f>PLANURI!AZ841</f>
        <v>Practică elaborare diplomă</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f>PLANURI!BQ841</f>
        <v>1.1000000000000001</v>
      </c>
      <c r="U399">
        <f>PLANURI!BR841</f>
        <v>15</v>
      </c>
      <c r="V399">
        <f>PLANURI!BS841</f>
        <v>4</v>
      </c>
      <c r="W399" t="str">
        <f>PLANURI!BT841</f>
        <v>DS</v>
      </c>
      <c r="X399">
        <f>PLANURI!BU841</f>
        <v>5.4</v>
      </c>
      <c r="Y399">
        <f>PLANURI!BV841</f>
        <v>75</v>
      </c>
      <c r="Z399" t="str">
        <f>PLANURI!A$4</f>
        <v>Facultatea de Mecanică</v>
      </c>
      <c r="AA399" t="str">
        <f>PLANURI!H$6</f>
        <v>Științe Inginerești</v>
      </c>
      <c r="AB399">
        <f>PLANURI!C$12</f>
        <v>180</v>
      </c>
      <c r="AC399" t="str">
        <f>PLANURI!H$9</f>
        <v>Mașini și instalații pentru agricultură și industrie alimentară</v>
      </c>
      <c r="AD399">
        <f>PLANURI!A$12</f>
        <v>20</v>
      </c>
      <c r="AE399">
        <f>PLANURI!B$12</f>
        <v>70</v>
      </c>
      <c r="AF399">
        <f>PLANURI!D$12</f>
        <v>60</v>
      </c>
      <c r="AG399" t="str">
        <f>PLANURI!BW841</f>
        <v>2024</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180</v>
      </c>
      <c r="AC400" t="str">
        <f>PLANURI!H$9</f>
        <v>Mașini și instalații pentru agricultură și industrie alimentară</v>
      </c>
      <c r="AD400">
        <f>PLANURI!A$12</f>
        <v>20</v>
      </c>
      <c r="AE400">
        <f>PLANURI!B$12</f>
        <v>70</v>
      </c>
      <c r="AF400">
        <f>PLANURI!D$12</f>
        <v>60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180</v>
      </c>
      <c r="AC401" t="str">
        <f>PLANURI!H$9</f>
        <v>Mașini și instalații pentru agricultură și industrie alimentară</v>
      </c>
      <c r="AD401">
        <f>PLANURI!A$12</f>
        <v>20</v>
      </c>
      <c r="AE401">
        <f>PLANURI!B$12</f>
        <v>70</v>
      </c>
      <c r="AF401">
        <f>PLANURI!D$12</f>
        <v>60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180</v>
      </c>
      <c r="AC402" t="str">
        <f>PLANURI!H$9</f>
        <v>Mașini și instalații pentru agricultură și industrie alimentară</v>
      </c>
      <c r="AD402">
        <f>PLANURI!A$12</f>
        <v>20</v>
      </c>
      <c r="AE402">
        <f>PLANURI!B$12</f>
        <v>70</v>
      </c>
      <c r="AF402">
        <f>PLANURI!D$12</f>
        <v>60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2021-11-04T09:27:41Z</dcterms:modified>
</cp:coreProperties>
</file>